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ข้อมูลรายได้ 51-56" sheetId="6" r:id="rId1"/>
  </sheets>
  <externalReferences>
    <externalReference r:id="rId2"/>
  </externalReferences>
  <definedNames>
    <definedName name="_xlnm.Print_Area" localSheetId="0">'ข้อมูลรายได้ 51-56'!$A$1:$J$79</definedName>
    <definedName name="_xlnm.Print_Titles" localSheetId="0">'ข้อมูลรายได้ 51-56'!$1:$3</definedName>
  </definedNames>
  <calcPr calcId="145621"/>
</workbook>
</file>

<file path=xl/calcChain.xml><?xml version="1.0" encoding="utf-8"?>
<calcChain xmlns="http://schemas.openxmlformats.org/spreadsheetml/2006/main">
  <c r="J76" i="6" l="1"/>
  <c r="I76" i="6"/>
  <c r="I59" i="6"/>
  <c r="I63" i="6" s="1"/>
  <c r="J59" i="6"/>
  <c r="J63" i="6" s="1"/>
  <c r="I55" i="6"/>
  <c r="I57" i="6" s="1"/>
  <c r="J55" i="6"/>
  <c r="J57" i="6" s="1"/>
  <c r="J53" i="6"/>
  <c r="I46" i="6"/>
  <c r="J46" i="6"/>
  <c r="I34" i="6"/>
  <c r="J34" i="6"/>
  <c r="I27" i="6"/>
  <c r="J27" i="6"/>
  <c r="I22" i="6"/>
  <c r="J22" i="6"/>
  <c r="I9" i="6"/>
  <c r="J9" i="6"/>
  <c r="I52" i="6"/>
  <c r="I51" i="6"/>
  <c r="D76" i="6"/>
  <c r="E76" i="6"/>
  <c r="G76" i="6"/>
  <c r="C76" i="6"/>
  <c r="D63" i="6"/>
  <c r="E63" i="6"/>
  <c r="F63" i="6"/>
  <c r="G63" i="6"/>
  <c r="C63" i="6"/>
  <c r="D57" i="6"/>
  <c r="E57" i="6"/>
  <c r="F57" i="6"/>
  <c r="G57" i="6"/>
  <c r="C57" i="6"/>
  <c r="D53" i="6"/>
  <c r="E53" i="6"/>
  <c r="F53" i="6"/>
  <c r="G53" i="6"/>
  <c r="C53" i="6"/>
  <c r="D46" i="6"/>
  <c r="E46" i="6"/>
  <c r="G46" i="6"/>
  <c r="C46" i="6"/>
  <c r="D34" i="6"/>
  <c r="E34" i="6"/>
  <c r="G34" i="6"/>
  <c r="C34" i="6"/>
  <c r="D22" i="6"/>
  <c r="E22" i="6"/>
  <c r="G22" i="6"/>
  <c r="C22" i="6"/>
  <c r="D9" i="6"/>
  <c r="E9" i="6"/>
  <c r="G9" i="6"/>
  <c r="C9" i="6"/>
  <c r="H78" i="6"/>
  <c r="G78" i="6"/>
  <c r="F78" i="6"/>
  <c r="E78" i="6"/>
  <c r="D78" i="6"/>
  <c r="C78" i="6"/>
  <c r="H48" i="6"/>
  <c r="H43" i="6"/>
  <c r="H24" i="6"/>
  <c r="H45" i="6"/>
  <c r="H51" i="6"/>
  <c r="H23" i="6"/>
  <c r="H69" i="6"/>
  <c r="H68" i="6"/>
  <c r="H67" i="6"/>
  <c r="H66" i="6"/>
  <c r="H65" i="6"/>
  <c r="H64" i="6"/>
  <c r="H58" i="6"/>
  <c r="H73" i="6"/>
  <c r="H59" i="6"/>
  <c r="H52" i="6"/>
  <c r="H42" i="6"/>
  <c r="H39" i="6"/>
  <c r="H41" i="6"/>
  <c r="H40" i="6"/>
  <c r="H55" i="6"/>
  <c r="H57" i="6" s="1"/>
  <c r="H49" i="6"/>
  <c r="H32" i="6"/>
  <c r="H37" i="6"/>
  <c r="H36" i="6"/>
  <c r="H35" i="6"/>
  <c r="H30" i="6"/>
  <c r="H28" i="6"/>
  <c r="H26" i="6"/>
  <c r="H25" i="6"/>
  <c r="H14" i="6"/>
  <c r="H13" i="6"/>
  <c r="H44" i="6"/>
  <c r="H12" i="6"/>
  <c r="H11" i="6"/>
  <c r="H10" i="6"/>
  <c r="H8" i="6"/>
  <c r="H7" i="6"/>
  <c r="H6" i="6"/>
  <c r="H5" i="6"/>
  <c r="H63" i="6" l="1"/>
  <c r="I53" i="6"/>
  <c r="I77" i="6" s="1"/>
  <c r="I79" i="6" s="1"/>
  <c r="J77" i="6"/>
  <c r="J79" i="6" s="1"/>
  <c r="H76" i="6"/>
  <c r="H53" i="6"/>
  <c r="H46" i="6"/>
  <c r="H34" i="6"/>
  <c r="H27" i="6"/>
  <c r="H22" i="6"/>
  <c r="H9" i="6"/>
  <c r="H77" i="6" l="1"/>
  <c r="H79" i="6" s="1"/>
  <c r="G24" i="6"/>
  <c r="F24" i="6"/>
  <c r="F27" i="6" s="1"/>
  <c r="E24" i="6"/>
  <c r="D24" i="6"/>
  <c r="C24" i="6"/>
  <c r="C23" i="6"/>
  <c r="F66" i="6"/>
  <c r="F65" i="6"/>
  <c r="F73" i="6"/>
  <c r="F40" i="6"/>
  <c r="F35" i="6"/>
  <c r="F29" i="6"/>
  <c r="F28" i="6"/>
  <c r="F10" i="6"/>
  <c r="F22" i="6" s="1"/>
  <c r="F8" i="6"/>
  <c r="F76" i="6" l="1"/>
  <c r="F46" i="6"/>
  <c r="F34" i="6"/>
  <c r="C27" i="6"/>
  <c r="E27" i="6"/>
  <c r="D27" i="6"/>
  <c r="G27" i="6"/>
  <c r="G77" i="6" s="1"/>
  <c r="F9" i="6"/>
  <c r="E77" i="6" l="1"/>
  <c r="E79" i="6" s="1"/>
  <c r="D77" i="6"/>
  <c r="D79" i="6" s="1"/>
  <c r="C77" i="6"/>
  <c r="C79" i="6" s="1"/>
  <c r="F77" i="6"/>
  <c r="G79" i="6"/>
  <c r="F79" i="6" l="1"/>
</calcChain>
</file>

<file path=xl/sharedStrings.xml><?xml version="1.0" encoding="utf-8"?>
<sst xmlns="http://schemas.openxmlformats.org/spreadsheetml/2006/main" count="123" uniqueCount="80">
  <si>
    <t>การไฟฟ้าฝ่ายผลิตแห่งประเทศไทย</t>
  </si>
  <si>
    <t xml:space="preserve">การไฟฟ้านครหลวง </t>
  </si>
  <si>
    <t xml:space="preserve">การไฟฟ้าส่วนภูมิภาค </t>
  </si>
  <si>
    <t>การทางพิเศษแห่งประเทศไทย</t>
  </si>
  <si>
    <t>การท่าเรือแห่งประเทศไทย</t>
  </si>
  <si>
    <t xml:space="preserve">บริษัท ขนส่ง จำกัด </t>
  </si>
  <si>
    <t xml:space="preserve">บริษัท อู่กรุงเทพ จำกัด </t>
  </si>
  <si>
    <t>การรถไฟแห่งประเทศไทย</t>
  </si>
  <si>
    <t>การรถไฟฟ้าขนส่งมวลชนแห่งประเทศไทย</t>
  </si>
  <si>
    <t>องค์การขนส่งมวลชนกรุงเทพ</t>
  </si>
  <si>
    <t>สถาบันการบินพลเรือน</t>
  </si>
  <si>
    <t xml:space="preserve">บริษัท ทีโอที จำกัด (มหาชน) </t>
  </si>
  <si>
    <t>บริษัท กสท. โทรคมนาคม จำกัด (มหาชน)</t>
  </si>
  <si>
    <t xml:space="preserve">บริษัท ไปรษณีย์ไทย จำกัด </t>
  </si>
  <si>
    <t xml:space="preserve">การประปานครหลวง </t>
  </si>
  <si>
    <t xml:space="preserve">การประปาส่วนภูมิภาค </t>
  </si>
  <si>
    <t xml:space="preserve">การเคหะแห่งชาติ </t>
  </si>
  <si>
    <t>องค์การจัดการน้ำเสีย</t>
  </si>
  <si>
    <t>โรงงานยาสูบ กระทรวงการคลัง</t>
  </si>
  <si>
    <t>โรงงานไพ่ กรมสรรพสามิต</t>
  </si>
  <si>
    <t>องค์การสุรา กรมสรรพสามิต</t>
  </si>
  <si>
    <t>โรงพิมพ์ตำรวจ  สำนักงานตำรวจแห่งชาติ</t>
  </si>
  <si>
    <t>การนิคมอุตสาหกรรมแห่งประเทศไทย</t>
  </si>
  <si>
    <t>องค์การอุตสาหกรรมป่าไม้</t>
  </si>
  <si>
    <t>องค์การสวนยาง</t>
  </si>
  <si>
    <t>องค์การสะพานปลา</t>
  </si>
  <si>
    <t>องค์การตลาดเพื่อเกษตรกร</t>
  </si>
  <si>
    <t>องค์การสวนพฤกษศาสตร์</t>
  </si>
  <si>
    <t>องค์การส่งเสริมกิจการโคนมแห่งประเทศไทย</t>
  </si>
  <si>
    <t>สำนักงานกองทุนสงเคราะห์การทำสวนยาง</t>
  </si>
  <si>
    <t>สำนักงานสลากกินแบ่งรัฐบาล</t>
  </si>
  <si>
    <t>- รางวัลที่ไม่มีผู้มาขอรับ</t>
  </si>
  <si>
    <t xml:space="preserve">บริษัท สหโรงแรมไทยและการท่องเที่ยว จำกัด </t>
  </si>
  <si>
    <t>องค์การตลาด</t>
  </si>
  <si>
    <t>องค์การคลังสินค้า</t>
  </si>
  <si>
    <t>การท่องเที่ยวแห่งประเทศไทย</t>
  </si>
  <si>
    <t>บริษัท ธนารักษ์พัฒนาสินทรัพย์ จำกัด</t>
  </si>
  <si>
    <t>สำนักงานธนานุเคราะห์  กรมพัฒนาสังคมและสวัสดิการ</t>
  </si>
  <si>
    <t>องค์การเภสัชกรรม</t>
  </si>
  <si>
    <t>การกีฬาแห่งประเทศไทย</t>
  </si>
  <si>
    <t>องค์การสวนสัตว์</t>
  </si>
  <si>
    <t>สถาบันวิจัยวิทยาศาสตร์และเทคโนโลยีแห่งประเทศไทย</t>
  </si>
  <si>
    <t>องค์การพิพิธภัณฑ์วิทยาสตร์แห่งชาติ</t>
  </si>
  <si>
    <t>ธนาคารกรุงไทย จำกัด (มหาชน)</t>
  </si>
  <si>
    <t>ธนาคารออมสิน</t>
  </si>
  <si>
    <t>ธนาคารอาคารสงเคราะห์</t>
  </si>
  <si>
    <t>ธนาคารเพื่อการส่งออกและนำเข้าแห่งประเทศไทย</t>
  </si>
  <si>
    <t>ธนาคารพัฒนาวิสาหกิจขนาดกลางและขนาดย่อมแห่งประเทศไทย</t>
  </si>
  <si>
    <t>บรรษัทตลาดรองสินเชื่อที่อยู่อาศัย</t>
  </si>
  <si>
    <t>ธนาคารเพื่อการเกษตรและสหกรณ์การเกษตร</t>
  </si>
  <si>
    <t>ธนาคารอิสลาม</t>
  </si>
  <si>
    <t>บรรษัทประกันสินเชื่ออุตสาหกรรมขนาดย่อม</t>
  </si>
  <si>
    <t>บริษัท ไทยเดินเรือทะเล จำกัด</t>
  </si>
  <si>
    <t>บริษัท ท่าอากาศยานไทย จำกัด (มหาชน)</t>
  </si>
  <si>
    <t>บริษัท การบินไทย จำกัด (มหาชน)</t>
  </si>
  <si>
    <t>บริษัท วิทยุการบินแห่งประเทศไทย</t>
  </si>
  <si>
    <t>-</t>
  </si>
  <si>
    <t>องค์การขนส่งสินค้าและพัสดุภัณฑ์</t>
  </si>
  <si>
    <t>องค์การแบตเตอรี่</t>
  </si>
  <si>
    <t>- รายได้ของการจำหน่ายสลากกินแบ่งและดอกเบี้ย</t>
  </si>
  <si>
    <t xml:space="preserve">รายชื่อรัฐวิสาหกิจและกิจการที่กระทรวงการคลังถือหุ้นต่ำกว่าร้อยละ 50 </t>
  </si>
  <si>
    <t>รายได้จากรัฐวิสาหกิจ</t>
  </si>
  <si>
    <t xml:space="preserve">บริษัท ปตท. จำกัด (มหาชน)  </t>
  </si>
  <si>
    <t>บริษัท อสมท จำกัด (มหาชน)</t>
  </si>
  <si>
    <t>รวมรายได้นำส่งของรัฐวิสาหกิจ</t>
  </si>
  <si>
    <t>รายได้จากกิจการที่กระทรวงการคลังถือหุ้นต่ำกว่าร้อยละ 50</t>
  </si>
  <si>
    <t>รวมรายได้นำส่งประจำปี</t>
  </si>
  <si>
    <t xml:space="preserve">รวมสาขาพลังงาน </t>
  </si>
  <si>
    <t>รวมสาขาขนส่ง</t>
  </si>
  <si>
    <t>รวมสาขาสื่อสาร</t>
  </si>
  <si>
    <t>รวมสาขาสาธารูณปการ</t>
  </si>
  <si>
    <t>รวมสาขาอุตสาหกรรมและพาณิชยกรรม</t>
  </si>
  <si>
    <t>รวมสาขาเกษตร</t>
  </si>
  <si>
    <t>รวมสาขาทรัพยากรธรรมชาติ</t>
  </si>
  <si>
    <t>รวมสาขาสังคมและเทคโนโลยี</t>
  </si>
  <si>
    <t>บรรษัทบริหารสินทรัพย์สถาบันการเงิน</t>
  </si>
  <si>
    <t>รวมสาขาสถาบันการเงิน</t>
  </si>
  <si>
    <t>2557E</t>
  </si>
  <si>
    <t>เงินนำส่งรายได้แผ่นดินของรัฐวิสาหกิจและกิจการที่กระทรวงการคลังถือหุ้นต่ำกว่าร้อยละ 50 ประจำปีงบประมาณ 2551 - 2557</t>
  </si>
  <si>
    <t>องค์การเพื่อการปฏิรูประบบสถาบันการเงิน (จากการชำระบัญชีของ ปรส.)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</si>
</sst>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0_ ;[Red]\(#,##0.00\)\ "/>
    <numFmt numFmtId="188" formatCode="_(* #,##0.00_);_(* \(#,##0.00\);_(* &quot;-&quot;??_);_(@_)"/>
    <numFmt numFmtId="189" formatCode="0.00_)"/>
    <numFmt numFmtId="190" formatCode="#,##0.00000_ ;[Red]\(#,##0.00000\)\ 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10"/>
      <name val="Courier"/>
      <family val="3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4" fillId="3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188" fontId="5" fillId="0" borderId="0" xfId="1" applyNumberFormat="1" applyFont="1" applyFill="1" applyBorder="1" applyAlignment="1">
      <alignment horizontal="right" vertical="top"/>
    </xf>
    <xf numFmtId="187" fontId="5" fillId="0" borderId="0" xfId="1" applyNumberFormat="1" applyFont="1" applyFill="1" applyBorder="1" applyAlignment="1">
      <alignment horizontal="right" vertical="top"/>
    </xf>
    <xf numFmtId="187" fontId="6" fillId="0" borderId="0" xfId="1" applyNumberFormat="1" applyFont="1" applyFill="1" applyBorder="1" applyAlignment="1">
      <alignment horizontal="right" vertical="top"/>
    </xf>
    <xf numFmtId="187" fontId="5" fillId="0" borderId="0" xfId="1" applyNumberFormat="1" applyFont="1" applyFill="1" applyBorder="1" applyAlignment="1">
      <alignment horizontal="center" vertical="top"/>
    </xf>
    <xf numFmtId="189" fontId="5" fillId="0" borderId="0" xfId="3" applyNumberFormat="1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88" fontId="5" fillId="0" borderId="0" xfId="1" applyNumberFormat="1" applyFont="1" applyFill="1" applyBorder="1" applyAlignment="1">
      <alignment horizontal="right" vertical="top" wrapText="1"/>
    </xf>
    <xf numFmtId="187" fontId="5" fillId="0" borderId="0" xfId="1" applyNumberFormat="1" applyFont="1" applyFill="1" applyBorder="1" applyAlignment="1">
      <alignment horizontal="right" vertical="top" wrapText="1"/>
    </xf>
    <xf numFmtId="187" fontId="5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 vertical="top"/>
    </xf>
    <xf numFmtId="190" fontId="5" fillId="0" borderId="0" xfId="1" applyNumberFormat="1" applyFont="1" applyFill="1" applyBorder="1" applyAlignment="1">
      <alignment horizontal="right" vertical="top"/>
    </xf>
    <xf numFmtId="188" fontId="4" fillId="2" borderId="0" xfId="1" applyNumberFormat="1" applyFont="1" applyFill="1" applyBorder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3" borderId="0" xfId="0" applyFont="1" applyFill="1" applyBorder="1" applyAlignment="1">
      <alignment horizontal="center" vertical="top"/>
    </xf>
    <xf numFmtId="187" fontId="6" fillId="0" borderId="0" xfId="1" applyNumberFormat="1" applyFont="1" applyFill="1" applyBorder="1" applyAlignment="1"/>
    <xf numFmtId="187" fontId="6" fillId="0" borderId="0" xfId="1" applyNumberFormat="1" applyFont="1" applyFill="1" applyBorder="1" applyAlignment="1">
      <alignment vertical="top"/>
    </xf>
    <xf numFmtId="187" fontId="5" fillId="0" borderId="0" xfId="1" applyNumberFormat="1" applyFont="1" applyFill="1" applyBorder="1" applyAlignment="1">
      <alignment vertical="top"/>
    </xf>
    <xf numFmtId="187" fontId="5" fillId="0" borderId="0" xfId="1" applyNumberFormat="1" applyFont="1" applyFill="1" applyBorder="1" applyAlignment="1">
      <alignment vertical="top" wrapText="1"/>
    </xf>
    <xf numFmtId="188" fontId="5" fillId="0" borderId="0" xfId="1" applyNumberFormat="1" applyFont="1" applyFill="1" applyBorder="1" applyAlignment="1">
      <alignment vertical="top"/>
    </xf>
    <xf numFmtId="187" fontId="5" fillId="0" borderId="0" xfId="1" applyNumberFormat="1" applyFont="1" applyFill="1" applyBorder="1" applyAlignment="1"/>
    <xf numFmtId="190" fontId="5" fillId="0" borderId="0" xfId="1" applyNumberFormat="1" applyFont="1" applyFill="1" applyBorder="1" applyAlignment="1">
      <alignment vertical="top"/>
    </xf>
    <xf numFmtId="187" fontId="4" fillId="0" borderId="0" xfId="1" applyNumberFormat="1" applyFont="1" applyFill="1" applyBorder="1" applyAlignment="1"/>
    <xf numFmtId="188" fontId="4" fillId="4" borderId="0" xfId="1" applyNumberFormat="1" applyFont="1" applyFill="1" applyBorder="1" applyAlignment="1">
      <alignment horizontal="right" vertical="top"/>
    </xf>
    <xf numFmtId="0" fontId="4" fillId="4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88" fontId="4" fillId="3" borderId="2" xfId="1" applyNumberFormat="1" applyFont="1" applyFill="1" applyBorder="1" applyAlignment="1">
      <alignment horizontal="right"/>
    </xf>
    <xf numFmtId="187" fontId="4" fillId="3" borderId="2" xfId="1" applyNumberFormat="1" applyFont="1" applyFill="1" applyBorder="1" applyAlignment="1">
      <alignment horizontal="right"/>
    </xf>
    <xf numFmtId="187" fontId="4" fillId="3" borderId="3" xfId="1" applyNumberFormat="1" applyFont="1" applyFill="1" applyBorder="1" applyAlignment="1"/>
    <xf numFmtId="187" fontId="4" fillId="3" borderId="2" xfId="1" applyNumberFormat="1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/>
    </xf>
  </cellXfs>
  <cellStyles count="4">
    <cellStyle name="Comma" xfId="1" builtinId="3"/>
    <cellStyle name="Comma 4" xfId="2"/>
    <cellStyle name="Normal" xfId="0" builtinId="0"/>
    <cellStyle name="Normal_2541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19;&#3632;&#3617;&#3634;&#3603;&#3585;&#3634;&#3619;&#3619;&#3634;&#3618;&#3652;&#3604;&#3657;%2055-59%20(&#3623;&#3633;&#3594;&#3607;&#3635;)/&#3605;&#3634;&#3617;&#3619;&#3634;&#3618;&#3652;&#3604;&#3657;%2056/&#3619;&#3634;&#3618;&#3652;&#3604;&#3657;&#3609;&#3635;&#3626;&#3656;&#3591;%2056%20&#3605;&#3634;&#3617;&#3609;&#3635;&#3626;&#3656;&#3591;&#3619;&#3634;&#3618;&#3648;&#3604;&#3639;&#3629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ผนรายได้ 56 (100)"/>
      <sheetName val="นำส่งเทียบแผน"/>
      <sheetName val="เปรียบเทียบ ปมก และจริง"/>
    </sheetNames>
    <sheetDataSet>
      <sheetData sheetId="0" refreshError="1"/>
      <sheetData sheetId="1" refreshError="1">
        <row r="10">
          <cell r="V10">
            <v>10135</v>
          </cell>
        </row>
        <row r="11">
          <cell r="V11">
            <v>4217</v>
          </cell>
        </row>
        <row r="12">
          <cell r="V12">
            <v>7511</v>
          </cell>
        </row>
        <row r="13">
          <cell r="V13">
            <v>11679.0846</v>
          </cell>
        </row>
        <row r="16">
          <cell r="V16">
            <v>1586.1000000000001</v>
          </cell>
        </row>
        <row r="17">
          <cell r="V17">
            <v>2075</v>
          </cell>
        </row>
        <row r="18">
          <cell r="V18">
            <v>240.99269816000003</v>
          </cell>
        </row>
        <row r="19">
          <cell r="V19">
            <v>1.357</v>
          </cell>
        </row>
        <row r="20">
          <cell r="V20">
            <v>1800</v>
          </cell>
        </row>
        <row r="21">
          <cell r="V21">
            <v>556.9655305</v>
          </cell>
        </row>
        <row r="29">
          <cell r="V29">
            <v>7398</v>
          </cell>
        </row>
        <row r="31">
          <cell r="V31">
            <v>4464.5004406300004</v>
          </cell>
        </row>
        <row r="32">
          <cell r="V32">
            <v>5473.1940010299995</v>
          </cell>
        </row>
        <row r="33">
          <cell r="V33">
            <v>345.56090774</v>
          </cell>
        </row>
        <row r="34">
          <cell r="V34">
            <v>1039.9082506</v>
          </cell>
        </row>
        <row r="37">
          <cell r="V37">
            <v>1501.5</v>
          </cell>
        </row>
        <row r="39">
          <cell r="V39">
            <v>1091.81</v>
          </cell>
        </row>
        <row r="43">
          <cell r="V43">
            <v>3331</v>
          </cell>
        </row>
        <row r="44">
          <cell r="V44">
            <v>71.55</v>
          </cell>
        </row>
        <row r="45">
          <cell r="V45">
            <v>55.480000000000004</v>
          </cell>
        </row>
        <row r="46">
          <cell r="V46">
            <v>7.3829472599999999</v>
          </cell>
        </row>
        <row r="47">
          <cell r="V47">
            <v>343.02229667</v>
          </cell>
        </row>
        <row r="53">
          <cell r="V53">
            <v>0</v>
          </cell>
        </row>
        <row r="54">
          <cell r="V54">
            <v>0</v>
          </cell>
        </row>
        <row r="55">
          <cell r="V55">
            <v>207</v>
          </cell>
        </row>
        <row r="59">
          <cell r="V59">
            <v>744.85724153000001</v>
          </cell>
        </row>
        <row r="60">
          <cell r="V60">
            <v>13440</v>
          </cell>
        </row>
        <row r="61">
          <cell r="V61">
            <v>897.16486690000011</v>
          </cell>
        </row>
        <row r="62">
          <cell r="V62">
            <v>35.900024999999999</v>
          </cell>
        </row>
        <row r="64">
          <cell r="V64">
            <v>0</v>
          </cell>
        </row>
        <row r="65">
          <cell r="V65">
            <v>0</v>
          </cell>
        </row>
        <row r="69">
          <cell r="V69">
            <v>166.93</v>
          </cell>
        </row>
        <row r="70">
          <cell r="V70">
            <v>465.58007765000002</v>
          </cell>
        </row>
        <row r="77">
          <cell r="V77">
            <v>2.2750000000000001E-3</v>
          </cell>
        </row>
        <row r="78">
          <cell r="V78">
            <v>13329</v>
          </cell>
        </row>
        <row r="79">
          <cell r="V79">
            <v>3075</v>
          </cell>
        </row>
        <row r="80">
          <cell r="V80">
            <v>100</v>
          </cell>
        </row>
        <row r="81">
          <cell r="V81">
            <v>3.4740875199999999</v>
          </cell>
        </row>
        <row r="82">
          <cell r="V82">
            <v>4.0082313200000002</v>
          </cell>
        </row>
        <row r="120">
          <cell r="V120">
            <v>1087.8233014499999</v>
          </cell>
        </row>
        <row r="122">
          <cell r="V122">
            <v>900</v>
          </cell>
        </row>
        <row r="123">
          <cell r="V123">
            <v>7.9269789899999994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80"/>
  <sheetViews>
    <sheetView tabSelected="1" view="pageBreakPreview" topLeftCell="A67" zoomScaleSheetLayoutView="100" workbookViewId="0">
      <selection activeCell="J84" sqref="J84"/>
    </sheetView>
  </sheetViews>
  <sheetFormatPr defaultRowHeight="24" x14ac:dyDescent="0.55000000000000004"/>
  <cols>
    <col min="1" max="1" width="2.125" style="5" customWidth="1"/>
    <col min="2" max="2" width="52.375" style="3" customWidth="1"/>
    <col min="3" max="5" width="12.625" style="36" customWidth="1"/>
    <col min="6" max="8" width="12.625" style="3" customWidth="1"/>
    <col min="9" max="9" width="12.625" style="3" hidden="1" customWidth="1"/>
    <col min="10" max="10" width="12.625" style="3" customWidth="1"/>
    <col min="11" max="16384" width="9" style="3"/>
  </cols>
  <sheetData>
    <row r="1" spans="1:10" x14ac:dyDescent="0.55000000000000004">
      <c r="A1" s="61" t="s">
        <v>78</v>
      </c>
      <c r="B1" s="61"/>
      <c r="C1" s="61"/>
      <c r="D1" s="61"/>
      <c r="E1" s="61"/>
      <c r="F1" s="61"/>
      <c r="G1" s="61"/>
      <c r="H1" s="61"/>
      <c r="I1" s="61"/>
      <c r="J1" s="51"/>
    </row>
    <row r="2" spans="1:10" x14ac:dyDescent="0.55000000000000004">
      <c r="A2" s="60" t="s">
        <v>60</v>
      </c>
      <c r="B2" s="60"/>
      <c r="C2" s="4">
        <v>2551</v>
      </c>
      <c r="D2" s="4">
        <v>2552</v>
      </c>
      <c r="E2" s="4">
        <v>2553</v>
      </c>
      <c r="F2" s="4">
        <v>2554</v>
      </c>
      <c r="G2" s="4">
        <v>2555</v>
      </c>
      <c r="H2" s="38">
        <v>2556</v>
      </c>
      <c r="I2" s="49" t="s">
        <v>77</v>
      </c>
      <c r="J2" s="50">
        <v>2557</v>
      </c>
    </row>
    <row r="3" spans="1:10" ht="8.25" customHeight="1" x14ac:dyDescent="0.55000000000000004">
      <c r="A3" s="59"/>
      <c r="B3" s="59"/>
      <c r="C3" s="5"/>
      <c r="D3" s="5"/>
      <c r="E3" s="5"/>
      <c r="F3" s="5"/>
      <c r="G3" s="5"/>
    </row>
    <row r="4" spans="1:10" x14ac:dyDescent="0.55000000000000004">
      <c r="A4" s="6" t="s">
        <v>61</v>
      </c>
      <c r="B4" s="6"/>
      <c r="C4" s="7"/>
      <c r="D4" s="7"/>
      <c r="E4" s="7"/>
      <c r="F4" s="7"/>
      <c r="G4" s="7"/>
      <c r="H4" s="7"/>
      <c r="I4" s="7"/>
      <c r="J4" s="7"/>
    </row>
    <row r="5" spans="1:10" x14ac:dyDescent="0.55000000000000004">
      <c r="B5" s="8" t="s">
        <v>0</v>
      </c>
      <c r="C5" s="9">
        <v>13307</v>
      </c>
      <c r="D5" s="9">
        <v>12463</v>
      </c>
      <c r="E5" s="10">
        <v>12318</v>
      </c>
      <c r="F5" s="10">
        <v>17715.8</v>
      </c>
      <c r="G5" s="11">
        <v>22643</v>
      </c>
      <c r="H5" s="39">
        <f>[1]นำส่งเทียบแผน!$V$10</f>
        <v>10135</v>
      </c>
      <c r="I5" s="39">
        <v>16188.300000000001</v>
      </c>
      <c r="J5" s="39">
        <v>19085</v>
      </c>
    </row>
    <row r="6" spans="1:10" s="13" customFormat="1" x14ac:dyDescent="0.55000000000000004">
      <c r="A6" s="12"/>
      <c r="B6" s="13" t="s">
        <v>1</v>
      </c>
      <c r="C6" s="14">
        <v>2520</v>
      </c>
      <c r="D6" s="14">
        <v>2156</v>
      </c>
      <c r="E6" s="15">
        <v>2912</v>
      </c>
      <c r="F6" s="15">
        <v>3907.4</v>
      </c>
      <c r="G6" s="16">
        <v>2520.5</v>
      </c>
      <c r="H6" s="40">
        <f>[1]นำส่งเทียบแผน!$V$11</f>
        <v>4217</v>
      </c>
      <c r="I6" s="40">
        <v>2464.2000000000003</v>
      </c>
      <c r="J6" s="39">
        <v>5343</v>
      </c>
    </row>
    <row r="7" spans="1:10" x14ac:dyDescent="0.55000000000000004">
      <c r="B7" s="8" t="s">
        <v>2</v>
      </c>
      <c r="C7" s="9">
        <v>4980</v>
      </c>
      <c r="D7" s="9">
        <v>5091</v>
      </c>
      <c r="E7" s="10">
        <v>6192.23</v>
      </c>
      <c r="F7" s="10">
        <v>7533</v>
      </c>
      <c r="G7" s="11">
        <v>7264.21</v>
      </c>
      <c r="H7" s="39">
        <f>[1]นำส่งเทียบแผน!$V$12</f>
        <v>7511</v>
      </c>
      <c r="I7" s="39">
        <v>5676.6285000000007</v>
      </c>
      <c r="J7" s="39">
        <v>10583</v>
      </c>
    </row>
    <row r="8" spans="1:10" s="13" customFormat="1" x14ac:dyDescent="0.55000000000000004">
      <c r="A8" s="12"/>
      <c r="B8" s="13" t="s">
        <v>62</v>
      </c>
      <c r="C8" s="14">
        <v>25587.32</v>
      </c>
      <c r="D8" s="14">
        <v>8759.32</v>
      </c>
      <c r="E8" s="15">
        <v>13503.95</v>
      </c>
      <c r="F8" s="15">
        <f>8029.37+8759.32</f>
        <v>16788.689999999999</v>
      </c>
      <c r="G8" s="16">
        <v>17518.63</v>
      </c>
      <c r="H8" s="40">
        <f>[1]นำส่งเทียบแผน!$V$13</f>
        <v>11679.0846</v>
      </c>
      <c r="I8" s="40">
        <v>27737.833999999999</v>
      </c>
      <c r="J8" s="39">
        <v>18978.512475</v>
      </c>
    </row>
    <row r="9" spans="1:10" s="13" customFormat="1" x14ac:dyDescent="0.2">
      <c r="A9" s="12"/>
      <c r="B9" s="48" t="s">
        <v>67</v>
      </c>
      <c r="C9" s="47">
        <f>SUM(C5:C8)</f>
        <v>46394.32</v>
      </c>
      <c r="D9" s="47">
        <f t="shared" ref="D9:J9" si="0">SUM(D5:D8)</f>
        <v>28469.32</v>
      </c>
      <c r="E9" s="47">
        <f t="shared" si="0"/>
        <v>34926.18</v>
      </c>
      <c r="F9" s="47">
        <f t="shared" si="0"/>
        <v>45944.89</v>
      </c>
      <c r="G9" s="47">
        <f t="shared" si="0"/>
        <v>49946.34</v>
      </c>
      <c r="H9" s="47">
        <f t="shared" si="0"/>
        <v>33542.084600000002</v>
      </c>
      <c r="I9" s="47">
        <f t="shared" si="0"/>
        <v>52066.962499999994</v>
      </c>
      <c r="J9" s="47">
        <f t="shared" si="0"/>
        <v>53989.512474999996</v>
      </c>
    </row>
    <row r="10" spans="1:10" s="13" customFormat="1" x14ac:dyDescent="0.2">
      <c r="A10" s="12"/>
      <c r="B10" s="13" t="s">
        <v>3</v>
      </c>
      <c r="C10" s="14">
        <v>303.60000000000002</v>
      </c>
      <c r="D10" s="14">
        <v>862</v>
      </c>
      <c r="E10" s="15">
        <v>604</v>
      </c>
      <c r="F10" s="15">
        <f>316+875+171+(872)</f>
        <v>2234</v>
      </c>
      <c r="G10" s="15">
        <v>1813.23</v>
      </c>
      <c r="H10" s="41">
        <f>[1]นำส่งเทียบแผน!$V$16</f>
        <v>1586.1000000000001</v>
      </c>
      <c r="I10" s="41">
        <v>2360.5280000000002</v>
      </c>
      <c r="J10" s="41">
        <v>2853.5579841199997</v>
      </c>
    </row>
    <row r="11" spans="1:10" s="13" customFormat="1" x14ac:dyDescent="0.2">
      <c r="A11" s="12"/>
      <c r="B11" s="13" t="s">
        <v>4</v>
      </c>
      <c r="C11" s="14">
        <v>1752.82</v>
      </c>
      <c r="D11" s="14">
        <v>1475.29</v>
      </c>
      <c r="E11" s="15">
        <v>1630.26</v>
      </c>
      <c r="F11" s="15">
        <v>2508.14</v>
      </c>
      <c r="G11" s="15">
        <v>2170.5</v>
      </c>
      <c r="H11" s="41">
        <f>[1]นำส่งเทียบแผน!$V$17</f>
        <v>2075</v>
      </c>
      <c r="I11" s="41">
        <v>2640.4257750000002</v>
      </c>
      <c r="J11" s="41">
        <v>4452.9599999999991</v>
      </c>
    </row>
    <row r="12" spans="1:10" s="13" customFormat="1" x14ac:dyDescent="0.2">
      <c r="A12" s="12"/>
      <c r="B12" s="13" t="s">
        <v>5</v>
      </c>
      <c r="C12" s="14">
        <v>112.35</v>
      </c>
      <c r="D12" s="14">
        <v>182.75</v>
      </c>
      <c r="E12" s="15">
        <v>15</v>
      </c>
      <c r="F12" s="15">
        <v>58.32</v>
      </c>
      <c r="G12" s="15">
        <v>104.54</v>
      </c>
      <c r="H12" s="41">
        <f>[1]นำส่งเทียบแผน!$V$18</f>
        <v>240.99269816000003</v>
      </c>
      <c r="I12" s="41">
        <v>142.27136077</v>
      </c>
      <c r="J12" s="41">
        <v>228.95837734</v>
      </c>
    </row>
    <row r="13" spans="1:10" s="13" customFormat="1" x14ac:dyDescent="0.2">
      <c r="A13" s="12"/>
      <c r="B13" s="13" t="s">
        <v>53</v>
      </c>
      <c r="C13" s="14">
        <v>400</v>
      </c>
      <c r="D13" s="14">
        <v>2580</v>
      </c>
      <c r="E13" s="15">
        <v>420</v>
      </c>
      <c r="F13" s="15">
        <v>550</v>
      </c>
      <c r="G13" s="15">
        <v>800</v>
      </c>
      <c r="H13" s="41">
        <f>[1]นำส่งเทียบแผน!$V$20</f>
        <v>1800</v>
      </c>
      <c r="I13" s="41">
        <v>1991.9219919219922</v>
      </c>
      <c r="J13" s="41">
        <v>4600</v>
      </c>
    </row>
    <row r="14" spans="1:10" s="13" customFormat="1" x14ac:dyDescent="0.2">
      <c r="A14" s="12"/>
      <c r="B14" s="13" t="s">
        <v>54</v>
      </c>
      <c r="C14" s="14">
        <v>1950.75</v>
      </c>
      <c r="D14" s="14">
        <v>0</v>
      </c>
      <c r="E14" s="15">
        <v>216.75</v>
      </c>
      <c r="F14" s="15">
        <v>1392.41</v>
      </c>
      <c r="G14" s="17" t="s">
        <v>56</v>
      </c>
      <c r="H14" s="41">
        <f>[1]นำส่งเทียบแผน!$V$21</f>
        <v>556.9655305</v>
      </c>
      <c r="I14" s="41">
        <v>1015.9622904103912</v>
      </c>
      <c r="J14" s="17" t="s">
        <v>56</v>
      </c>
    </row>
    <row r="15" spans="1:10" s="13" customFormat="1" x14ac:dyDescent="0.2">
      <c r="A15" s="12"/>
      <c r="B15" s="18" t="s">
        <v>7</v>
      </c>
      <c r="C15" s="14">
        <v>0</v>
      </c>
      <c r="D15" s="14">
        <v>0</v>
      </c>
      <c r="E15" s="14">
        <v>0</v>
      </c>
      <c r="F15" s="14">
        <v>0</v>
      </c>
      <c r="G15" s="17" t="s">
        <v>56</v>
      </c>
      <c r="H15" s="17" t="s">
        <v>56</v>
      </c>
      <c r="I15" s="17" t="s">
        <v>56</v>
      </c>
      <c r="J15" s="17" t="s">
        <v>56</v>
      </c>
    </row>
    <row r="16" spans="1:10" s="13" customFormat="1" x14ac:dyDescent="0.2">
      <c r="A16" s="12"/>
      <c r="B16" s="18" t="s">
        <v>8</v>
      </c>
      <c r="C16" s="14">
        <v>0</v>
      </c>
      <c r="D16" s="14">
        <v>0</v>
      </c>
      <c r="E16" s="14">
        <v>0</v>
      </c>
      <c r="F16" s="14">
        <v>0</v>
      </c>
      <c r="G16" s="17" t="s">
        <v>56</v>
      </c>
      <c r="H16" s="17" t="s">
        <v>56</v>
      </c>
      <c r="I16" s="17" t="s">
        <v>56</v>
      </c>
      <c r="J16" s="17" t="s">
        <v>56</v>
      </c>
    </row>
    <row r="17" spans="1:10" s="13" customFormat="1" x14ac:dyDescent="0.2">
      <c r="A17" s="12"/>
      <c r="B17" s="18" t="s">
        <v>9</v>
      </c>
      <c r="C17" s="14">
        <v>0</v>
      </c>
      <c r="D17" s="14">
        <v>0</v>
      </c>
      <c r="E17" s="14">
        <v>0</v>
      </c>
      <c r="F17" s="14">
        <v>0</v>
      </c>
      <c r="G17" s="17" t="s">
        <v>56</v>
      </c>
      <c r="H17" s="17" t="s">
        <v>56</v>
      </c>
      <c r="I17" s="17" t="s">
        <v>56</v>
      </c>
      <c r="J17" s="17" t="s">
        <v>56</v>
      </c>
    </row>
    <row r="18" spans="1:10" s="13" customFormat="1" x14ac:dyDescent="0.2">
      <c r="A18" s="12"/>
      <c r="B18" s="18" t="s">
        <v>55</v>
      </c>
      <c r="C18" s="14">
        <v>0</v>
      </c>
      <c r="D18" s="14">
        <v>0</v>
      </c>
      <c r="E18" s="14">
        <v>0</v>
      </c>
      <c r="F18" s="14">
        <v>0</v>
      </c>
      <c r="G18" s="17" t="s">
        <v>56</v>
      </c>
      <c r="H18" s="17" t="s">
        <v>56</v>
      </c>
      <c r="I18" s="17" t="s">
        <v>56</v>
      </c>
      <c r="J18" s="17" t="s">
        <v>56</v>
      </c>
    </row>
    <row r="19" spans="1:10" s="13" customFormat="1" x14ac:dyDescent="0.2">
      <c r="A19" s="12"/>
      <c r="B19" s="18" t="s">
        <v>10</v>
      </c>
      <c r="C19" s="14">
        <v>0</v>
      </c>
      <c r="D19" s="14">
        <v>0</v>
      </c>
      <c r="E19" s="14">
        <v>0</v>
      </c>
      <c r="F19" s="14">
        <v>0</v>
      </c>
      <c r="G19" s="17" t="s">
        <v>56</v>
      </c>
      <c r="H19" s="17" t="s">
        <v>56</v>
      </c>
      <c r="I19" s="17" t="s">
        <v>56</v>
      </c>
      <c r="J19" s="17" t="s">
        <v>56</v>
      </c>
    </row>
    <row r="20" spans="1:10" s="13" customFormat="1" x14ac:dyDescent="0.2">
      <c r="A20" s="12"/>
      <c r="B20" s="18" t="s">
        <v>52</v>
      </c>
      <c r="C20" s="14">
        <v>0</v>
      </c>
      <c r="D20" s="14">
        <v>0.78</v>
      </c>
      <c r="E20" s="14">
        <v>0</v>
      </c>
      <c r="F20" s="14">
        <v>0</v>
      </c>
      <c r="G20" s="17" t="s">
        <v>56</v>
      </c>
      <c r="H20" s="17" t="s">
        <v>56</v>
      </c>
      <c r="I20" s="17" t="s">
        <v>56</v>
      </c>
      <c r="J20" s="17" t="s">
        <v>56</v>
      </c>
    </row>
    <row r="21" spans="1:10" s="13" customFormat="1" x14ac:dyDescent="0.2">
      <c r="A21" s="12"/>
      <c r="B21" s="18" t="s">
        <v>57</v>
      </c>
      <c r="C21" s="14">
        <v>0</v>
      </c>
      <c r="D21" s="14">
        <v>0</v>
      </c>
      <c r="E21" s="14">
        <v>0</v>
      </c>
      <c r="F21" s="15">
        <v>214.88</v>
      </c>
      <c r="G21" s="17" t="s">
        <v>56</v>
      </c>
      <c r="H21" s="17" t="s">
        <v>56</v>
      </c>
      <c r="I21" s="17" t="s">
        <v>56</v>
      </c>
      <c r="J21" s="17" t="s">
        <v>56</v>
      </c>
    </row>
    <row r="22" spans="1:10" s="13" customFormat="1" x14ac:dyDescent="0.2">
      <c r="A22" s="12"/>
      <c r="B22" s="48" t="s">
        <v>68</v>
      </c>
      <c r="C22" s="47">
        <f>SUM(C10:C21)</f>
        <v>4519.5200000000004</v>
      </c>
      <c r="D22" s="47">
        <f t="shared" ref="D22:J22" si="1">SUM(D10:D21)</f>
        <v>5100.82</v>
      </c>
      <c r="E22" s="47">
        <f t="shared" si="1"/>
        <v>2886.01</v>
      </c>
      <c r="F22" s="47">
        <f t="shared" si="1"/>
        <v>6957.7499999999991</v>
      </c>
      <c r="G22" s="47">
        <f t="shared" si="1"/>
        <v>4888.2700000000004</v>
      </c>
      <c r="H22" s="47">
        <f t="shared" si="1"/>
        <v>6259.0582286600002</v>
      </c>
      <c r="I22" s="47">
        <f t="shared" si="1"/>
        <v>8151.1094181023836</v>
      </c>
      <c r="J22" s="47">
        <f t="shared" si="1"/>
        <v>12135.476361459998</v>
      </c>
    </row>
    <row r="23" spans="1:10" s="13" customFormat="1" x14ac:dyDescent="0.2">
      <c r="A23" s="12"/>
      <c r="B23" s="13" t="s">
        <v>11</v>
      </c>
      <c r="C23" s="14">
        <f>214+5297</f>
        <v>5511</v>
      </c>
      <c r="D23" s="14">
        <v>3217.2</v>
      </c>
      <c r="E23" s="15">
        <v>6015</v>
      </c>
      <c r="F23" s="14">
        <v>0</v>
      </c>
      <c r="G23" s="15">
        <v>11184</v>
      </c>
      <c r="H23" s="41">
        <f>[1]นำส่งเทียบแผน!$V$29</f>
        <v>7398</v>
      </c>
      <c r="I23" s="41">
        <v>1648.8</v>
      </c>
      <c r="J23" s="17" t="s">
        <v>56</v>
      </c>
    </row>
    <row r="24" spans="1:10" s="13" customFormat="1" x14ac:dyDescent="0.2">
      <c r="A24" s="12"/>
      <c r="B24" s="13" t="s">
        <v>12</v>
      </c>
      <c r="C24" s="14">
        <f>2820+5840</f>
        <v>8660</v>
      </c>
      <c r="D24" s="14">
        <f>2001.4+4282</f>
        <v>6283.4</v>
      </c>
      <c r="E24" s="15">
        <f>1375.78+4782</f>
        <v>6157.78</v>
      </c>
      <c r="F24" s="15">
        <f>615+4745</f>
        <v>5360</v>
      </c>
      <c r="G24" s="15">
        <f>937.45+5731.99</f>
        <v>6669.44</v>
      </c>
      <c r="H24" s="41">
        <f>[1]นำส่งเทียบแผน!$V$31+[1]นำส่งเทียบแผน!$V$32</f>
        <v>9937.6944416599999</v>
      </c>
      <c r="I24" s="41">
        <v>3537.4500000000003</v>
      </c>
      <c r="J24" s="41">
        <v>8313.4319332400009</v>
      </c>
    </row>
    <row r="25" spans="1:10" s="13" customFormat="1" x14ac:dyDescent="0.2">
      <c r="A25" s="12"/>
      <c r="B25" s="13" t="s">
        <v>13</v>
      </c>
      <c r="C25" s="14">
        <v>550</v>
      </c>
      <c r="D25" s="14">
        <v>340.28</v>
      </c>
      <c r="E25" s="15">
        <v>320.8</v>
      </c>
      <c r="F25" s="15">
        <v>105.55</v>
      </c>
      <c r="G25" s="15">
        <v>299</v>
      </c>
      <c r="H25" s="41">
        <f>[1]นำส่งเทียบแผน!$V$33</f>
        <v>345.56090774</v>
      </c>
      <c r="I25" s="41">
        <v>608</v>
      </c>
      <c r="J25" s="41">
        <v>716.82630526999992</v>
      </c>
    </row>
    <row r="26" spans="1:10" s="13" customFormat="1" x14ac:dyDescent="0.2">
      <c r="A26" s="12"/>
      <c r="B26" s="13" t="s">
        <v>63</v>
      </c>
      <c r="C26" s="14">
        <v>334.58</v>
      </c>
      <c r="D26" s="14">
        <v>723.41</v>
      </c>
      <c r="E26" s="15">
        <v>813.84</v>
      </c>
      <c r="F26" s="15">
        <v>859.06</v>
      </c>
      <c r="G26" s="15">
        <v>904.26</v>
      </c>
      <c r="H26" s="41">
        <f>[1]นำส่งเทียบแผน!$V$34</f>
        <v>1039.9082506</v>
      </c>
      <c r="I26" s="41">
        <v>595.7831672063777</v>
      </c>
      <c r="J26" s="41">
        <v>954.00278642000001</v>
      </c>
    </row>
    <row r="27" spans="1:10" s="13" customFormat="1" x14ac:dyDescent="0.2">
      <c r="A27" s="12"/>
      <c r="B27" s="48" t="s">
        <v>69</v>
      </c>
      <c r="C27" s="47">
        <f>SUM(C23:C26)</f>
        <v>15055.58</v>
      </c>
      <c r="D27" s="47">
        <f t="shared" ref="D27:J27" si="2">SUM(D23:D26)</f>
        <v>10564.289999999999</v>
      </c>
      <c r="E27" s="47">
        <f t="shared" si="2"/>
        <v>13307.419999999998</v>
      </c>
      <c r="F27" s="47">
        <f t="shared" si="2"/>
        <v>6324.6100000000006</v>
      </c>
      <c r="G27" s="47">
        <f t="shared" si="2"/>
        <v>19056.699999999997</v>
      </c>
      <c r="H27" s="47">
        <f t="shared" si="2"/>
        <v>18721.163600000003</v>
      </c>
      <c r="I27" s="47">
        <f t="shared" si="2"/>
        <v>6390.0331672063776</v>
      </c>
      <c r="J27" s="47">
        <f t="shared" si="2"/>
        <v>9984.2610249300014</v>
      </c>
    </row>
    <row r="28" spans="1:10" s="13" customFormat="1" x14ac:dyDescent="0.2">
      <c r="A28" s="12"/>
      <c r="B28" s="13" t="s">
        <v>14</v>
      </c>
      <c r="C28" s="14">
        <v>1115</v>
      </c>
      <c r="D28" s="14">
        <v>3013.5</v>
      </c>
      <c r="E28" s="15">
        <v>1588.4</v>
      </c>
      <c r="F28" s="15">
        <f>653+800+787+(773)</f>
        <v>3013</v>
      </c>
      <c r="G28" s="15">
        <v>3511.2</v>
      </c>
      <c r="H28" s="41">
        <f>[1]นำส่งเทียบแผน!$V$37</f>
        <v>1501.5</v>
      </c>
      <c r="I28" s="15">
        <v>3970.71</v>
      </c>
      <c r="J28" s="15">
        <v>4745</v>
      </c>
    </row>
    <row r="29" spans="1:10" s="13" customFormat="1" x14ac:dyDescent="0.2">
      <c r="A29" s="12"/>
      <c r="B29" s="13" t="s">
        <v>15</v>
      </c>
      <c r="C29" s="14">
        <v>539.20000000000005</v>
      </c>
      <c r="D29" s="14">
        <v>628.98</v>
      </c>
      <c r="E29" s="15">
        <v>1079.7</v>
      </c>
      <c r="F29" s="15">
        <f>423.59+981.91</f>
        <v>1405.5</v>
      </c>
      <c r="G29" s="15">
        <v>1161.51</v>
      </c>
      <c r="H29" s="17" t="s">
        <v>56</v>
      </c>
      <c r="I29" s="15">
        <v>1035.2249999999999</v>
      </c>
      <c r="J29" s="15">
        <v>5678.5999999999995</v>
      </c>
    </row>
    <row r="30" spans="1:10" s="13" customFormat="1" x14ac:dyDescent="0.2">
      <c r="A30" s="12"/>
      <c r="B30" s="13" t="s">
        <v>16</v>
      </c>
      <c r="C30" s="14">
        <v>0</v>
      </c>
      <c r="D30" s="14">
        <v>0</v>
      </c>
      <c r="E30" s="15">
        <v>260.3</v>
      </c>
      <c r="F30" s="14">
        <v>0</v>
      </c>
      <c r="G30" s="17" t="s">
        <v>56</v>
      </c>
      <c r="H30" s="41">
        <f>[1]นำส่งเทียบแผน!$V$39</f>
        <v>1091.81</v>
      </c>
      <c r="I30" s="15">
        <v>13.713999999999999</v>
      </c>
      <c r="J30" s="15">
        <v>670.9</v>
      </c>
    </row>
    <row r="31" spans="1:10" s="13" customFormat="1" x14ac:dyDescent="0.2">
      <c r="A31" s="12"/>
      <c r="B31" s="13" t="s">
        <v>17</v>
      </c>
      <c r="C31" s="14">
        <v>0</v>
      </c>
      <c r="D31" s="14">
        <v>0</v>
      </c>
      <c r="E31" s="14">
        <v>0</v>
      </c>
      <c r="F31" s="14">
        <v>0</v>
      </c>
      <c r="G31" s="17" t="s">
        <v>56</v>
      </c>
      <c r="H31" s="17" t="s">
        <v>56</v>
      </c>
      <c r="I31" s="17" t="s">
        <v>56</v>
      </c>
      <c r="J31" s="17" t="s">
        <v>56</v>
      </c>
    </row>
    <row r="32" spans="1:10" s="20" customFormat="1" x14ac:dyDescent="0.2">
      <c r="A32" s="19"/>
      <c r="B32" s="20" t="s">
        <v>22</v>
      </c>
      <c r="C32" s="21">
        <v>391.17</v>
      </c>
      <c r="D32" s="21">
        <v>417.28</v>
      </c>
      <c r="E32" s="22">
        <v>2007.21</v>
      </c>
      <c r="F32" s="22">
        <v>882.71</v>
      </c>
      <c r="G32" s="22">
        <v>762.81</v>
      </c>
      <c r="H32" s="42">
        <f>[1]นำส่งเทียบแผน!$V$47</f>
        <v>343.02229667</v>
      </c>
      <c r="I32" s="42">
        <v>683.8</v>
      </c>
      <c r="J32" s="42">
        <v>1257.60566526</v>
      </c>
    </row>
    <row r="33" spans="1:10" s="13" customFormat="1" x14ac:dyDescent="0.2">
      <c r="A33" s="12"/>
      <c r="B33" s="13" t="s">
        <v>36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43">
        <v>0</v>
      </c>
      <c r="I33" s="43">
        <v>0</v>
      </c>
      <c r="J33" s="43">
        <v>0</v>
      </c>
    </row>
    <row r="34" spans="1:10" s="13" customFormat="1" x14ac:dyDescent="0.2">
      <c r="A34" s="12"/>
      <c r="B34" s="48" t="s">
        <v>70</v>
      </c>
      <c r="C34" s="47">
        <f>SUM(C28:C33)</f>
        <v>2045.3700000000001</v>
      </c>
      <c r="D34" s="47">
        <f t="shared" ref="D34:J34" si="3">SUM(D28:D33)</f>
        <v>4059.76</v>
      </c>
      <c r="E34" s="47">
        <f t="shared" si="3"/>
        <v>4935.6100000000006</v>
      </c>
      <c r="F34" s="47">
        <f t="shared" si="3"/>
        <v>5301.21</v>
      </c>
      <c r="G34" s="47">
        <f t="shared" si="3"/>
        <v>5435.52</v>
      </c>
      <c r="H34" s="47">
        <f t="shared" si="3"/>
        <v>2936.3322966699998</v>
      </c>
      <c r="I34" s="47">
        <f t="shared" si="3"/>
        <v>5703.4489999999996</v>
      </c>
      <c r="J34" s="47">
        <f t="shared" si="3"/>
        <v>12352.105665259998</v>
      </c>
    </row>
    <row r="35" spans="1:10" s="20" customFormat="1" x14ac:dyDescent="0.2">
      <c r="A35" s="19"/>
      <c r="B35" s="20" t="s">
        <v>18</v>
      </c>
      <c r="C35" s="21">
        <v>5727</v>
      </c>
      <c r="D35" s="21">
        <v>9857</v>
      </c>
      <c r="E35" s="22">
        <v>4619</v>
      </c>
      <c r="F35" s="22">
        <f>1400+1418</f>
        <v>2818</v>
      </c>
      <c r="G35" s="22">
        <v>8590</v>
      </c>
      <c r="H35" s="42">
        <f>[1]นำส่งเทียบแผน!$V$43</f>
        <v>3331</v>
      </c>
      <c r="I35" s="42">
        <v>7942.3520000000008</v>
      </c>
      <c r="J35" s="42">
        <v>8927</v>
      </c>
    </row>
    <row r="36" spans="1:10" s="20" customFormat="1" x14ac:dyDescent="0.2">
      <c r="A36" s="19"/>
      <c r="B36" s="20" t="s">
        <v>19</v>
      </c>
      <c r="C36" s="21">
        <v>237.82</v>
      </c>
      <c r="D36" s="21">
        <v>183.18</v>
      </c>
      <c r="E36" s="22">
        <v>199.1</v>
      </c>
      <c r="F36" s="22">
        <v>85.56</v>
      </c>
      <c r="G36" s="22">
        <v>167.3</v>
      </c>
      <c r="H36" s="42">
        <f>[1]นำส่งเทียบแผน!$V$44</f>
        <v>71.55</v>
      </c>
      <c r="I36" s="42">
        <v>135.244</v>
      </c>
      <c r="J36" s="42">
        <v>244.65</v>
      </c>
    </row>
    <row r="37" spans="1:10" s="20" customFormat="1" x14ac:dyDescent="0.2">
      <c r="A37" s="19"/>
      <c r="B37" s="20" t="s">
        <v>20</v>
      </c>
      <c r="C37" s="21">
        <v>129.96</v>
      </c>
      <c r="D37" s="21">
        <v>129.36000000000001</v>
      </c>
      <c r="E37" s="22">
        <v>60.96</v>
      </c>
      <c r="F37" s="22">
        <v>37.799999999999997</v>
      </c>
      <c r="G37" s="22">
        <v>17.05</v>
      </c>
      <c r="H37" s="42">
        <f>[1]นำส่งเทียบแผน!$V$45</f>
        <v>55.480000000000004</v>
      </c>
      <c r="I37" s="42">
        <v>21.582799999999999</v>
      </c>
      <c r="J37" s="42">
        <v>94.413000000000011</v>
      </c>
    </row>
    <row r="38" spans="1:10" s="20" customFormat="1" x14ac:dyDescent="0.2">
      <c r="A38" s="19"/>
      <c r="B38" s="20" t="s">
        <v>58</v>
      </c>
      <c r="C38" s="21">
        <v>0</v>
      </c>
      <c r="D38" s="21">
        <v>1.43</v>
      </c>
      <c r="E38" s="21">
        <v>0</v>
      </c>
      <c r="F38" s="22">
        <v>20</v>
      </c>
      <c r="G38" s="23" t="s">
        <v>56</v>
      </c>
      <c r="H38" s="23" t="s">
        <v>56</v>
      </c>
      <c r="I38" s="23" t="s">
        <v>56</v>
      </c>
      <c r="J38" s="23" t="s">
        <v>56</v>
      </c>
    </row>
    <row r="39" spans="1:10" s="13" customFormat="1" x14ac:dyDescent="0.2">
      <c r="A39" s="12"/>
      <c r="B39" s="13" t="s">
        <v>30</v>
      </c>
      <c r="C39" s="14">
        <v>702.57</v>
      </c>
      <c r="D39" s="14">
        <v>123.7</v>
      </c>
      <c r="E39" s="15">
        <v>310.75</v>
      </c>
      <c r="F39" s="15">
        <v>438.02</v>
      </c>
      <c r="G39" s="15">
        <v>335.44</v>
      </c>
      <c r="H39" s="41">
        <f>[1]นำส่งเทียบแผน!$V$59</f>
        <v>744.85724153000001</v>
      </c>
      <c r="I39" s="41">
        <v>579.1880000000001</v>
      </c>
      <c r="J39" s="22">
        <v>789.85676594000006</v>
      </c>
    </row>
    <row r="40" spans="1:10" s="13" customFormat="1" x14ac:dyDescent="0.2">
      <c r="A40" s="12"/>
      <c r="B40" s="25" t="s">
        <v>59</v>
      </c>
      <c r="C40" s="14">
        <v>12624.09</v>
      </c>
      <c r="D40" s="14">
        <v>13400.28</v>
      </c>
      <c r="E40" s="15">
        <v>13350.4</v>
      </c>
      <c r="F40" s="15">
        <f>1120+1120+1120+1120+1120+1120+1120+1120+1132.27+(1120+1120+1120)</f>
        <v>13452.27</v>
      </c>
      <c r="G40" s="15">
        <v>13461.21</v>
      </c>
      <c r="H40" s="41">
        <f>[1]นำส่งเทียบแผน!$V$60</f>
        <v>13440</v>
      </c>
      <c r="I40" s="41">
        <v>13440</v>
      </c>
      <c r="J40" s="41">
        <v>13529.599999999999</v>
      </c>
    </row>
    <row r="41" spans="1:10" s="13" customFormat="1" x14ac:dyDescent="0.2">
      <c r="A41" s="12"/>
      <c r="B41" s="25" t="s">
        <v>31</v>
      </c>
      <c r="C41" s="14">
        <v>604.07000000000005</v>
      </c>
      <c r="D41" s="14">
        <v>929.8</v>
      </c>
      <c r="E41" s="15">
        <v>1001.11</v>
      </c>
      <c r="F41" s="15">
        <v>746</v>
      </c>
      <c r="G41" s="15">
        <v>845.49</v>
      </c>
      <c r="H41" s="41">
        <f>[1]นำส่งเทียบแผน!$V$61</f>
        <v>897.16486690000011</v>
      </c>
      <c r="I41" s="41">
        <v>800</v>
      </c>
      <c r="J41" s="41">
        <v>992.40864247999991</v>
      </c>
    </row>
    <row r="42" spans="1:10" s="28" customFormat="1" x14ac:dyDescent="0.2">
      <c r="A42" s="26"/>
      <c r="B42" s="27" t="s">
        <v>32</v>
      </c>
      <c r="C42" s="21">
        <v>58.85</v>
      </c>
      <c r="D42" s="21">
        <v>55.32</v>
      </c>
      <c r="E42" s="22">
        <v>4.12</v>
      </c>
      <c r="F42" s="22">
        <v>9.18</v>
      </c>
      <c r="G42" s="22">
        <v>5.0599999999999996</v>
      </c>
      <c r="H42" s="42">
        <f>[1]นำส่งเทียบแผน!$V$62</f>
        <v>35.900024999999999</v>
      </c>
      <c r="I42" s="42">
        <v>5.9869807499999999</v>
      </c>
      <c r="J42" s="41">
        <v>30.603299999999997</v>
      </c>
    </row>
    <row r="43" spans="1:10" s="20" customFormat="1" x14ac:dyDescent="0.2">
      <c r="A43" s="19"/>
      <c r="B43" s="20" t="s">
        <v>21</v>
      </c>
      <c r="C43" s="21">
        <v>3.2</v>
      </c>
      <c r="D43" s="21">
        <v>5.08</v>
      </c>
      <c r="E43" s="22">
        <v>5.07</v>
      </c>
      <c r="F43" s="22">
        <v>5.9</v>
      </c>
      <c r="G43" s="22">
        <v>7.61</v>
      </c>
      <c r="H43" s="22">
        <f>[1]นำส่งเทียบแผน!$V$46</f>
        <v>7.3829472599999999</v>
      </c>
      <c r="I43" s="22">
        <v>9.838000000000001</v>
      </c>
      <c r="J43" s="23" t="s">
        <v>56</v>
      </c>
    </row>
    <row r="44" spans="1:10" s="13" customFormat="1" x14ac:dyDescent="0.2">
      <c r="A44" s="12"/>
      <c r="B44" s="13" t="s">
        <v>6</v>
      </c>
      <c r="C44" s="14">
        <v>4.24</v>
      </c>
      <c r="D44" s="14">
        <v>1.54</v>
      </c>
      <c r="E44" s="14">
        <v>0</v>
      </c>
      <c r="F44" s="15">
        <v>6.8</v>
      </c>
      <c r="G44" s="17" t="s">
        <v>56</v>
      </c>
      <c r="H44" s="41">
        <f>[1]นำส่งเทียบแผน!$V$19</f>
        <v>1.357</v>
      </c>
      <c r="I44" s="41">
        <v>1.7179578202500001</v>
      </c>
      <c r="J44" s="23" t="s">
        <v>56</v>
      </c>
    </row>
    <row r="45" spans="1:10" s="13" customFormat="1" x14ac:dyDescent="0.2">
      <c r="A45" s="12"/>
      <c r="B45" s="13" t="s">
        <v>33</v>
      </c>
      <c r="C45" s="14">
        <v>4.2300000000000004</v>
      </c>
      <c r="D45" s="14">
        <v>0</v>
      </c>
      <c r="E45" s="14">
        <v>18.059999999999999</v>
      </c>
      <c r="F45" s="15">
        <v>0</v>
      </c>
      <c r="G45" s="15">
        <v>12.87</v>
      </c>
      <c r="H45" s="43">
        <f>[1]นำส่งเทียบแผน!$V$64</f>
        <v>0</v>
      </c>
      <c r="I45" s="43">
        <v>22.805475000000001</v>
      </c>
      <c r="J45" s="41">
        <v>5.8</v>
      </c>
    </row>
    <row r="46" spans="1:10" s="13" customFormat="1" x14ac:dyDescent="0.2">
      <c r="A46" s="12"/>
      <c r="B46" s="48" t="s">
        <v>71</v>
      </c>
      <c r="C46" s="47">
        <f>SUM(C35:C45)</f>
        <v>20096.03</v>
      </c>
      <c r="D46" s="47">
        <f t="shared" ref="D46:J46" si="4">SUM(D35:D45)</f>
        <v>24686.690000000006</v>
      </c>
      <c r="E46" s="47">
        <f t="shared" si="4"/>
        <v>19568.57</v>
      </c>
      <c r="F46" s="47">
        <f t="shared" si="4"/>
        <v>17619.530000000002</v>
      </c>
      <c r="G46" s="47">
        <f t="shared" si="4"/>
        <v>23442.030000000002</v>
      </c>
      <c r="H46" s="47">
        <f t="shared" si="4"/>
        <v>18584.692080689998</v>
      </c>
      <c r="I46" s="47">
        <f t="shared" si="4"/>
        <v>22958.715213570249</v>
      </c>
      <c r="J46" s="47">
        <f t="shared" si="4"/>
        <v>24614.331708419999</v>
      </c>
    </row>
    <row r="47" spans="1:10" s="13" customFormat="1" x14ac:dyDescent="0.2">
      <c r="A47" s="12"/>
      <c r="B47" s="13" t="s">
        <v>25</v>
      </c>
      <c r="C47" s="14">
        <v>0</v>
      </c>
      <c r="D47" s="14">
        <v>0.3</v>
      </c>
      <c r="E47" s="14">
        <v>0</v>
      </c>
      <c r="F47" s="14">
        <v>0</v>
      </c>
      <c r="G47" s="15">
        <v>0.34</v>
      </c>
      <c r="H47" s="43">
        <v>0</v>
      </c>
      <c r="I47" s="43">
        <v>2.2353999999999998</v>
      </c>
      <c r="J47" s="43">
        <v>0</v>
      </c>
    </row>
    <row r="48" spans="1:10" s="13" customFormat="1" x14ac:dyDescent="0.2">
      <c r="A48" s="12"/>
      <c r="B48" s="13" t="s">
        <v>28</v>
      </c>
      <c r="C48" s="14">
        <v>0</v>
      </c>
      <c r="D48" s="14">
        <v>0</v>
      </c>
      <c r="E48" s="15">
        <v>60</v>
      </c>
      <c r="F48" s="15">
        <v>157.30000000000001</v>
      </c>
      <c r="G48" s="15">
        <v>218.28</v>
      </c>
      <c r="H48" s="41">
        <f>[1]นำส่งเทียบแผน!$V$55</f>
        <v>207</v>
      </c>
      <c r="I48" s="41">
        <v>160.17750000000001</v>
      </c>
      <c r="J48" s="41">
        <v>110</v>
      </c>
    </row>
    <row r="49" spans="1:10" s="13" customFormat="1" x14ac:dyDescent="0.2">
      <c r="A49" s="12"/>
      <c r="B49" s="13" t="s">
        <v>26</v>
      </c>
      <c r="C49" s="14">
        <v>0</v>
      </c>
      <c r="D49" s="14">
        <v>0</v>
      </c>
      <c r="E49" s="14">
        <v>0</v>
      </c>
      <c r="F49" s="15">
        <v>231.09</v>
      </c>
      <c r="G49" s="14">
        <v>0</v>
      </c>
      <c r="H49" s="43">
        <f>[1]นำส่งเทียบแผน!$V$53</f>
        <v>0</v>
      </c>
      <c r="I49" s="43">
        <v>10.018000000000001</v>
      </c>
      <c r="J49" s="43">
        <v>0</v>
      </c>
    </row>
    <row r="50" spans="1:10" s="13" customFormat="1" x14ac:dyDescent="0.2">
      <c r="A50" s="12"/>
      <c r="B50" s="13" t="s">
        <v>24</v>
      </c>
      <c r="C50" s="14">
        <v>51.7</v>
      </c>
      <c r="D50" s="14">
        <v>25.82</v>
      </c>
      <c r="E50" s="15">
        <v>50</v>
      </c>
      <c r="F50" s="15">
        <v>69.2</v>
      </c>
      <c r="G50" s="15">
        <v>97</v>
      </c>
      <c r="H50" s="43">
        <v>0</v>
      </c>
      <c r="I50" s="43">
        <v>65.905600000000007</v>
      </c>
      <c r="J50" s="43">
        <v>15</v>
      </c>
    </row>
    <row r="51" spans="1:10" x14ac:dyDescent="0.55000000000000004">
      <c r="B51" s="13" t="s">
        <v>29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43">
        <f>[1]นำส่งเทียบแผน!$V$54</f>
        <v>0</v>
      </c>
      <c r="I51" s="43">
        <f>[1]นำส่งเทียบแผน!$V$54</f>
        <v>0</v>
      </c>
      <c r="J51" s="43">
        <v>0</v>
      </c>
    </row>
    <row r="52" spans="1:10" s="13" customFormat="1" x14ac:dyDescent="0.2">
      <c r="A52" s="24"/>
      <c r="B52" s="13" t="s">
        <v>34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43">
        <f>[1]นำส่งเทียบแผน!$V$64</f>
        <v>0</v>
      </c>
      <c r="I52" s="43">
        <f>[1]นำส่งเทียบแผน!$V$64</f>
        <v>0</v>
      </c>
      <c r="J52" s="43">
        <v>0</v>
      </c>
    </row>
    <row r="53" spans="1:10" s="13" customFormat="1" x14ac:dyDescent="0.2">
      <c r="A53" s="12"/>
      <c r="B53" s="48" t="s">
        <v>72</v>
      </c>
      <c r="C53" s="47">
        <f>SUM(C47:C52)</f>
        <v>51.7</v>
      </c>
      <c r="D53" s="47">
        <f t="shared" ref="D53:J53" si="5">SUM(D47:D52)</f>
        <v>26.12</v>
      </c>
      <c r="E53" s="47">
        <f t="shared" si="5"/>
        <v>110</v>
      </c>
      <c r="F53" s="47">
        <f t="shared" si="5"/>
        <v>457.59</v>
      </c>
      <c r="G53" s="47">
        <f t="shared" si="5"/>
        <v>315.62</v>
      </c>
      <c r="H53" s="47">
        <f t="shared" si="5"/>
        <v>207</v>
      </c>
      <c r="I53" s="47">
        <f t="shared" si="5"/>
        <v>238.3365</v>
      </c>
      <c r="J53" s="47">
        <f t="shared" si="5"/>
        <v>125</v>
      </c>
    </row>
    <row r="54" spans="1:10" s="13" customFormat="1" x14ac:dyDescent="0.2">
      <c r="A54" s="12"/>
      <c r="B54" s="13" t="s">
        <v>23</v>
      </c>
      <c r="C54" s="14">
        <v>0</v>
      </c>
      <c r="D54" s="14">
        <v>14.33</v>
      </c>
      <c r="E54" s="14">
        <v>0</v>
      </c>
      <c r="F54" s="14">
        <v>0</v>
      </c>
      <c r="G54" s="14">
        <v>0</v>
      </c>
      <c r="H54" s="43">
        <v>0</v>
      </c>
      <c r="I54" s="43">
        <v>0</v>
      </c>
      <c r="J54" s="43">
        <v>0</v>
      </c>
    </row>
    <row r="55" spans="1:10" s="13" customFormat="1" x14ac:dyDescent="0.2">
      <c r="A55" s="12"/>
      <c r="B55" s="13" t="s">
        <v>27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43">
        <f>[1]นำส่งเทียบแผน!$V$54</f>
        <v>0</v>
      </c>
      <c r="I55" s="43">
        <f>[1]นำส่งเทียบแผน!$V$54</f>
        <v>0</v>
      </c>
      <c r="J55" s="43">
        <f>[1]นำส่งเทียบแผน!$V$54</f>
        <v>0</v>
      </c>
    </row>
    <row r="56" spans="1:10" s="31" customFormat="1" x14ac:dyDescent="0.2">
      <c r="A56" s="29"/>
      <c r="B56" s="30" t="s">
        <v>40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43">
        <v>0</v>
      </c>
      <c r="I56" s="43">
        <v>0</v>
      </c>
      <c r="J56" s="43">
        <v>0</v>
      </c>
    </row>
    <row r="57" spans="1:10" s="31" customFormat="1" x14ac:dyDescent="0.2">
      <c r="A57" s="29"/>
      <c r="B57" s="48" t="s">
        <v>73</v>
      </c>
      <c r="C57" s="47">
        <f>SUM(C54:C56)</f>
        <v>0</v>
      </c>
      <c r="D57" s="47">
        <f t="shared" ref="D57:J57" si="6">SUM(D54:D56)</f>
        <v>14.33</v>
      </c>
      <c r="E57" s="47">
        <f t="shared" si="6"/>
        <v>0</v>
      </c>
      <c r="F57" s="47">
        <f t="shared" si="6"/>
        <v>0</v>
      </c>
      <c r="G57" s="47">
        <f t="shared" si="6"/>
        <v>0</v>
      </c>
      <c r="H57" s="47">
        <f t="shared" si="6"/>
        <v>0</v>
      </c>
      <c r="I57" s="47">
        <f t="shared" si="6"/>
        <v>0</v>
      </c>
      <c r="J57" s="47">
        <f t="shared" si="6"/>
        <v>0</v>
      </c>
    </row>
    <row r="58" spans="1:10" x14ac:dyDescent="0.55000000000000004">
      <c r="B58" s="3" t="s">
        <v>38</v>
      </c>
      <c r="C58" s="9">
        <v>424.93</v>
      </c>
      <c r="D58" s="9">
        <v>445.29</v>
      </c>
      <c r="E58" s="10">
        <v>977.34</v>
      </c>
      <c r="F58" s="10">
        <v>545.98</v>
      </c>
      <c r="G58" s="10">
        <v>581.54999999999995</v>
      </c>
      <c r="H58" s="44">
        <f>[1]นำส่งเทียบแผน!$V$70</f>
        <v>465.58007765000002</v>
      </c>
      <c r="I58" s="44">
        <v>518.38499999999999</v>
      </c>
      <c r="J58" s="44">
        <v>492.81475325999997</v>
      </c>
    </row>
    <row r="59" spans="1:10" s="13" customFormat="1" x14ac:dyDescent="0.2">
      <c r="A59" s="12"/>
      <c r="B59" s="13" t="s">
        <v>35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43">
        <f>[1]นำส่งเทียบแผน!$V$65</f>
        <v>0</v>
      </c>
      <c r="I59" s="43">
        <f>[1]นำส่งเทียบแผน!$V$65</f>
        <v>0</v>
      </c>
      <c r="J59" s="43">
        <f>[1]นำส่งเทียบแผน!$V$65</f>
        <v>0</v>
      </c>
    </row>
    <row r="60" spans="1:10" s="13" customFormat="1" x14ac:dyDescent="0.2">
      <c r="A60" s="12"/>
      <c r="B60" s="13" t="s">
        <v>39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43">
        <v>0</v>
      </c>
      <c r="I60" s="43">
        <v>0</v>
      </c>
      <c r="J60" s="43">
        <v>0</v>
      </c>
    </row>
    <row r="61" spans="1:10" s="31" customFormat="1" x14ac:dyDescent="0.2">
      <c r="A61" s="29"/>
      <c r="B61" s="30" t="s">
        <v>41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43">
        <v>0</v>
      </c>
      <c r="I61" s="43">
        <v>0</v>
      </c>
      <c r="J61" s="43">
        <v>0</v>
      </c>
    </row>
    <row r="62" spans="1:10" s="31" customFormat="1" x14ac:dyDescent="0.2">
      <c r="A62" s="29"/>
      <c r="B62" s="30" t="s">
        <v>42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43">
        <v>0</v>
      </c>
      <c r="I62" s="43">
        <v>0</v>
      </c>
      <c r="J62" s="43">
        <v>0</v>
      </c>
    </row>
    <row r="63" spans="1:10" s="31" customFormat="1" x14ac:dyDescent="0.2">
      <c r="A63" s="29"/>
      <c r="B63" s="48" t="s">
        <v>74</v>
      </c>
      <c r="C63" s="47">
        <f>SUM(C58:C62)</f>
        <v>424.93</v>
      </c>
      <c r="D63" s="47">
        <f t="shared" ref="D63:J63" si="7">SUM(D58:D62)</f>
        <v>445.29</v>
      </c>
      <c r="E63" s="47">
        <f t="shared" si="7"/>
        <v>977.34</v>
      </c>
      <c r="F63" s="47">
        <f t="shared" si="7"/>
        <v>545.98</v>
      </c>
      <c r="G63" s="47">
        <f t="shared" si="7"/>
        <v>581.54999999999995</v>
      </c>
      <c r="H63" s="47">
        <f t="shared" si="7"/>
        <v>465.58007765000002</v>
      </c>
      <c r="I63" s="47">
        <f t="shared" si="7"/>
        <v>518.38499999999999</v>
      </c>
      <c r="J63" s="47">
        <f t="shared" si="7"/>
        <v>492.81475325999997</v>
      </c>
    </row>
    <row r="64" spans="1:10" s="13" customFormat="1" x14ac:dyDescent="0.2">
      <c r="A64" s="12"/>
      <c r="B64" s="30" t="s">
        <v>43</v>
      </c>
      <c r="C64" s="14">
        <v>0</v>
      </c>
      <c r="D64" s="14">
        <v>0</v>
      </c>
      <c r="E64" s="14">
        <v>0</v>
      </c>
      <c r="F64" s="14">
        <v>0</v>
      </c>
      <c r="G64" s="32">
        <v>1.5499999999999999E-3</v>
      </c>
      <c r="H64" s="45">
        <f>[1]นำส่งเทียบแผน!$V$77</f>
        <v>2.2750000000000001E-3</v>
      </c>
      <c r="I64" s="14">
        <v>0</v>
      </c>
      <c r="J64" s="14">
        <v>0</v>
      </c>
    </row>
    <row r="65" spans="1:10" s="13" customFormat="1" x14ac:dyDescent="0.2">
      <c r="A65" s="12"/>
      <c r="B65" s="13" t="s">
        <v>44</v>
      </c>
      <c r="C65" s="14">
        <v>6196</v>
      </c>
      <c r="D65" s="14">
        <v>6800</v>
      </c>
      <c r="E65" s="15">
        <v>8000</v>
      </c>
      <c r="F65" s="15">
        <f>3975+4025</f>
        <v>8000</v>
      </c>
      <c r="G65" s="15">
        <v>11863.38</v>
      </c>
      <c r="H65" s="41">
        <f>[1]นำส่งเทียบแผน!$V$78</f>
        <v>13329</v>
      </c>
      <c r="I65" s="41">
        <v>11972.25</v>
      </c>
      <c r="J65" s="41">
        <v>13023</v>
      </c>
    </row>
    <row r="66" spans="1:10" s="13" customFormat="1" x14ac:dyDescent="0.2">
      <c r="A66" s="12"/>
      <c r="B66" s="13" t="s">
        <v>45</v>
      </c>
      <c r="C66" s="14">
        <v>1896</v>
      </c>
      <c r="D66" s="14">
        <v>1567.6</v>
      </c>
      <c r="E66" s="15">
        <v>2250</v>
      </c>
      <c r="F66" s="15">
        <f>1251.3+1548.7</f>
        <v>2800</v>
      </c>
      <c r="G66" s="15">
        <v>2857.05</v>
      </c>
      <c r="H66" s="41">
        <f>[1]นำส่งเทียบแผน!$V$79</f>
        <v>3075</v>
      </c>
      <c r="I66" s="41">
        <v>3167.6000000000004</v>
      </c>
      <c r="J66" s="41">
        <v>3270</v>
      </c>
    </row>
    <row r="67" spans="1:10" s="13" customFormat="1" x14ac:dyDescent="0.2">
      <c r="A67" s="12"/>
      <c r="B67" s="13" t="s">
        <v>46</v>
      </c>
      <c r="C67" s="14">
        <v>0</v>
      </c>
      <c r="D67" s="14">
        <v>0</v>
      </c>
      <c r="E67" s="15">
        <v>191.59</v>
      </c>
      <c r="F67" s="15">
        <v>51.15</v>
      </c>
      <c r="G67" s="15">
        <v>212.1</v>
      </c>
      <c r="H67" s="41">
        <f>[1]นำส่งเทียบแผน!$V$80</f>
        <v>100</v>
      </c>
      <c r="I67" s="41">
        <v>391.86349999999993</v>
      </c>
      <c r="J67" s="41">
        <v>765</v>
      </c>
    </row>
    <row r="68" spans="1:10" s="13" customFormat="1" x14ac:dyDescent="0.2">
      <c r="A68" s="12"/>
      <c r="B68" s="13" t="s">
        <v>47</v>
      </c>
      <c r="C68" s="14">
        <v>0</v>
      </c>
      <c r="D68" s="14">
        <v>0</v>
      </c>
      <c r="E68" s="14">
        <v>0</v>
      </c>
      <c r="F68" s="14">
        <v>0</v>
      </c>
      <c r="G68" s="15">
        <v>9.61</v>
      </c>
      <c r="H68" s="41">
        <f>[1]นำส่งเทียบแผน!$V$81</f>
        <v>3.4740875199999999</v>
      </c>
      <c r="I68" s="14">
        <v>0</v>
      </c>
      <c r="J68" s="14">
        <v>0</v>
      </c>
    </row>
    <row r="69" spans="1:10" s="13" customFormat="1" x14ac:dyDescent="0.2">
      <c r="A69" s="12"/>
      <c r="B69" s="13" t="s">
        <v>48</v>
      </c>
      <c r="C69" s="14">
        <v>0</v>
      </c>
      <c r="D69" s="14">
        <v>8.8000000000000007</v>
      </c>
      <c r="E69" s="14">
        <v>10.4</v>
      </c>
      <c r="F69" s="15">
        <v>0.47</v>
      </c>
      <c r="G69" s="15">
        <v>1.335</v>
      </c>
      <c r="H69" s="41">
        <f>[1]นำส่งเทียบแผน!$V$82</f>
        <v>4.0082313200000002</v>
      </c>
      <c r="I69" s="41">
        <v>6.3927499999999995</v>
      </c>
      <c r="J69" s="41">
        <v>10.534921520000001</v>
      </c>
    </row>
    <row r="70" spans="1:10" s="13" customFormat="1" x14ac:dyDescent="0.2">
      <c r="A70" s="12"/>
      <c r="B70" s="13" t="s">
        <v>49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43">
        <v>0</v>
      </c>
      <c r="I70" s="43">
        <v>0</v>
      </c>
      <c r="J70" s="43">
        <v>0</v>
      </c>
    </row>
    <row r="71" spans="1:10" s="13" customFormat="1" x14ac:dyDescent="0.2">
      <c r="A71" s="12"/>
      <c r="B71" s="13" t="s">
        <v>50</v>
      </c>
      <c r="C71" s="14">
        <v>0</v>
      </c>
      <c r="D71" s="14">
        <v>0</v>
      </c>
      <c r="E71" s="14">
        <v>0</v>
      </c>
      <c r="F71" s="15">
        <v>101.1</v>
      </c>
      <c r="G71" s="15">
        <v>142.80500000000001</v>
      </c>
      <c r="H71" s="43">
        <v>0</v>
      </c>
      <c r="I71" s="43">
        <v>0</v>
      </c>
      <c r="J71" s="43">
        <v>0</v>
      </c>
    </row>
    <row r="72" spans="1:10" s="13" customFormat="1" x14ac:dyDescent="0.2">
      <c r="A72" s="12"/>
      <c r="B72" s="13" t="s">
        <v>51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43">
        <v>0</v>
      </c>
      <c r="I72" s="43">
        <v>0</v>
      </c>
      <c r="J72" s="43">
        <v>155.52000000000001</v>
      </c>
    </row>
    <row r="73" spans="1:10" s="13" customFormat="1" x14ac:dyDescent="0.2">
      <c r="A73" s="12"/>
      <c r="B73" s="13" t="s">
        <v>37</v>
      </c>
      <c r="C73" s="14">
        <v>58.58</v>
      </c>
      <c r="D73" s="14">
        <v>137.69</v>
      </c>
      <c r="E73" s="15">
        <v>152.9</v>
      </c>
      <c r="F73" s="15">
        <f>76.93+88.07</f>
        <v>165</v>
      </c>
      <c r="G73" s="15">
        <v>175.83</v>
      </c>
      <c r="H73" s="41">
        <f>[1]นำส่งเทียบแผน!$V$69</f>
        <v>166.93</v>
      </c>
      <c r="I73" s="41">
        <v>177.46417500000001</v>
      </c>
      <c r="J73" s="14">
        <v>177.46</v>
      </c>
    </row>
    <row r="74" spans="1:10" s="13" customFormat="1" x14ac:dyDescent="0.2">
      <c r="A74" s="12"/>
      <c r="B74" s="13" t="s">
        <v>75</v>
      </c>
      <c r="C74" s="14">
        <v>1470</v>
      </c>
      <c r="D74" s="14">
        <v>1470</v>
      </c>
      <c r="E74" s="14">
        <v>2058</v>
      </c>
      <c r="F74" s="14">
        <v>2058</v>
      </c>
      <c r="G74" s="14">
        <v>2058</v>
      </c>
      <c r="H74" s="43">
        <v>2058</v>
      </c>
      <c r="I74" s="43">
        <v>2058</v>
      </c>
      <c r="J74" s="43">
        <v>3282.1047410599999</v>
      </c>
    </row>
    <row r="75" spans="1:10" s="13" customFormat="1" x14ac:dyDescent="0.2">
      <c r="A75" s="12"/>
      <c r="B75" s="13" t="s">
        <v>79</v>
      </c>
      <c r="C75" s="14"/>
      <c r="D75" s="14"/>
      <c r="E75" s="14"/>
      <c r="F75" s="14"/>
      <c r="G75" s="14"/>
      <c r="H75" s="43"/>
      <c r="I75" s="43"/>
      <c r="J75" s="43">
        <v>871.9</v>
      </c>
    </row>
    <row r="76" spans="1:10" s="13" customFormat="1" x14ac:dyDescent="0.2">
      <c r="A76" s="12"/>
      <c r="B76" s="48" t="s">
        <v>76</v>
      </c>
      <c r="C76" s="47">
        <f>SUM(C64:C74)</f>
        <v>9620.58</v>
      </c>
      <c r="D76" s="47">
        <f t="shared" ref="D76:I76" si="8">SUM(D64:D74)</f>
        <v>9984.09</v>
      </c>
      <c r="E76" s="47">
        <f t="shared" si="8"/>
        <v>12662.89</v>
      </c>
      <c r="F76" s="47">
        <f t="shared" si="8"/>
        <v>13175.72</v>
      </c>
      <c r="G76" s="47">
        <f t="shared" si="8"/>
        <v>17320.111550000001</v>
      </c>
      <c r="H76" s="47">
        <f t="shared" si="8"/>
        <v>18736.41459384</v>
      </c>
      <c r="I76" s="47">
        <f t="shared" si="8"/>
        <v>17773.570424999998</v>
      </c>
      <c r="J76" s="47">
        <f>SUM(J64:J75)</f>
        <v>21555.519662580002</v>
      </c>
    </row>
    <row r="77" spans="1:10" s="2" customFormat="1" x14ac:dyDescent="0.55000000000000004">
      <c r="A77" s="58" t="s">
        <v>64</v>
      </c>
      <c r="B77" s="58"/>
      <c r="C77" s="33">
        <f>+C9+C22+C27+C34+C46+C53+C57+C63+C76</f>
        <v>98208.029999999984</v>
      </c>
      <c r="D77" s="33">
        <f t="shared" ref="D77:J77" si="9">+D9+D22+D27+D34+D46+D53+D57+D63+D76</f>
        <v>83350.709999999992</v>
      </c>
      <c r="E77" s="33">
        <f t="shared" si="9"/>
        <v>89374.02</v>
      </c>
      <c r="F77" s="33">
        <f t="shared" si="9"/>
        <v>96327.28</v>
      </c>
      <c r="G77" s="33">
        <f t="shared" si="9"/>
        <v>120986.14155</v>
      </c>
      <c r="H77" s="33">
        <f t="shared" si="9"/>
        <v>99452.325477509992</v>
      </c>
      <c r="I77" s="33">
        <f t="shared" si="9"/>
        <v>113800.56122387899</v>
      </c>
      <c r="J77" s="33">
        <f t="shared" si="9"/>
        <v>135249.02165090997</v>
      </c>
    </row>
    <row r="78" spans="1:10" s="2" customFormat="1" ht="24.75" thickBot="1" x14ac:dyDescent="0.6">
      <c r="A78" s="1" t="s">
        <v>65</v>
      </c>
      <c r="C78" s="34">
        <f>3222.11</f>
        <v>3222.11</v>
      </c>
      <c r="D78" s="34">
        <f>3290.03</f>
        <v>3290.03</v>
      </c>
      <c r="E78" s="35">
        <f>2179</f>
        <v>2179</v>
      </c>
      <c r="F78" s="35">
        <f>2467.72</f>
        <v>2467.7199999999998</v>
      </c>
      <c r="G78" s="35">
        <f>1762.6</f>
        <v>1762.6</v>
      </c>
      <c r="H78" s="46">
        <f>[1]นำส่งเทียบแผน!$V$120+[1]นำส่งเทียบแผน!$V$122+[1]นำส่งเทียบแผน!$V$123</f>
        <v>1995.7502804399999</v>
      </c>
      <c r="I78" s="46">
        <v>2173</v>
      </c>
      <c r="J78" s="46">
        <v>1441.58</v>
      </c>
    </row>
    <row r="79" spans="1:10" s="2" customFormat="1" ht="24.75" thickBot="1" x14ac:dyDescent="0.6">
      <c r="A79" s="52"/>
      <c r="B79" s="53" t="s">
        <v>66</v>
      </c>
      <c r="C79" s="54">
        <f t="shared" ref="C79:E79" si="10">C77+C78</f>
        <v>101430.13999999998</v>
      </c>
      <c r="D79" s="54">
        <f t="shared" si="10"/>
        <v>86640.739999999991</v>
      </c>
      <c r="E79" s="55">
        <f t="shared" si="10"/>
        <v>91553.02</v>
      </c>
      <c r="F79" s="55">
        <f>F77+F78</f>
        <v>98795</v>
      </c>
      <c r="G79" s="55">
        <f>G77+G78</f>
        <v>122748.74155000001</v>
      </c>
      <c r="H79" s="57">
        <f>H77+H78</f>
        <v>101448.07575794999</v>
      </c>
      <c r="I79" s="57">
        <f t="shared" ref="I79:J79" si="11">I77+I78</f>
        <v>115973.56122387899</v>
      </c>
      <c r="J79" s="56">
        <f t="shared" si="11"/>
        <v>136690.60165090996</v>
      </c>
    </row>
    <row r="80" spans="1:10" x14ac:dyDescent="0.55000000000000004">
      <c r="F80" s="2"/>
      <c r="G80" s="37"/>
    </row>
  </sheetData>
  <mergeCells count="4">
    <mergeCell ref="A77:B77"/>
    <mergeCell ref="A3:B3"/>
    <mergeCell ref="A2:B2"/>
    <mergeCell ref="A1:I1"/>
  </mergeCells>
  <pageMargins left="0.27559055118110237" right="0.23622047244094491" top="0.31496062992125984" bottom="0.31496062992125984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ข้อมูลรายได้ 51-56</vt:lpstr>
      <vt:lpstr>'ข้อมูลรายได้ 51-56'!Print_Area</vt:lpstr>
      <vt:lpstr>'ข้อมูลรายได้ 51-56'!Print_Titles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2014-11-25T04:10:54Z</dcterms:modified>
</cp:coreProperties>
</file>