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Titles" localSheetId="0">Sheet1!$1:$5</definedName>
  </definedNames>
  <calcPr calcId="125725"/>
</workbook>
</file>

<file path=xl/calcChain.xml><?xml version="1.0" encoding="utf-8"?>
<calcChain xmlns="http://schemas.openxmlformats.org/spreadsheetml/2006/main">
  <c r="O115" i="1"/>
  <c r="F115"/>
  <c r="G115"/>
  <c r="J115"/>
  <c r="K115"/>
  <c r="N119"/>
  <c r="M119"/>
  <c r="L119"/>
  <c r="K119"/>
  <c r="J119"/>
  <c r="I119"/>
  <c r="H119"/>
  <c r="G119"/>
  <c r="F119"/>
  <c r="E119"/>
  <c r="D119"/>
  <c r="C119"/>
  <c r="C124" s="1"/>
  <c r="N114"/>
  <c r="O114" s="1"/>
  <c r="O113"/>
  <c r="N112"/>
  <c r="M112"/>
  <c r="M115" s="1"/>
  <c r="L112"/>
  <c r="L115" s="1"/>
  <c r="K112"/>
  <c r="J112"/>
  <c r="I112"/>
  <c r="I115" s="1"/>
  <c r="H112"/>
  <c r="H115" s="1"/>
  <c r="G112"/>
  <c r="F112"/>
  <c r="E112"/>
  <c r="E115" s="1"/>
  <c r="D112"/>
  <c r="D115" s="1"/>
  <c r="C112"/>
  <c r="C115" s="1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N85"/>
  <c r="M85"/>
  <c r="L85"/>
  <c r="K85"/>
  <c r="J85"/>
  <c r="I85"/>
  <c r="G85"/>
  <c r="F85"/>
  <c r="E85"/>
  <c r="D85"/>
  <c r="C85"/>
  <c r="O84"/>
  <c r="O83"/>
  <c r="O82"/>
  <c r="O81"/>
  <c r="O80"/>
  <c r="O79"/>
  <c r="O78"/>
  <c r="O77"/>
  <c r="H76"/>
  <c r="H85" s="1"/>
  <c r="O75"/>
  <c r="N73"/>
  <c r="M73"/>
  <c r="L73"/>
  <c r="K73"/>
  <c r="J73"/>
  <c r="I73"/>
  <c r="H73"/>
  <c r="G73"/>
  <c r="F73"/>
  <c r="E73"/>
  <c r="D73"/>
  <c r="C73"/>
  <c r="O72"/>
  <c r="O71"/>
  <c r="O70"/>
  <c r="O69"/>
  <c r="O68"/>
  <c r="O67"/>
  <c r="M65"/>
  <c r="L65"/>
  <c r="J65"/>
  <c r="I65"/>
  <c r="G65"/>
  <c r="F65"/>
  <c r="D65"/>
  <c r="C65"/>
  <c r="O61"/>
  <c r="O60"/>
  <c r="N59"/>
  <c r="N65" s="1"/>
  <c r="K59"/>
  <c r="K65" s="1"/>
  <c r="H59"/>
  <c r="H65" s="1"/>
  <c r="E59"/>
  <c r="E58"/>
  <c r="O58" s="1"/>
  <c r="O57"/>
  <c r="N55"/>
  <c r="M55"/>
  <c r="L55"/>
  <c r="K55"/>
  <c r="J55"/>
  <c r="I55"/>
  <c r="H55"/>
  <c r="G55"/>
  <c r="F55"/>
  <c r="E55"/>
  <c r="D55"/>
  <c r="C55"/>
  <c r="O53"/>
  <c r="O51"/>
  <c r="O50"/>
  <c r="O49"/>
  <c r="O48"/>
  <c r="N46"/>
  <c r="M46"/>
  <c r="L46"/>
  <c r="K46"/>
  <c r="J46"/>
  <c r="I46"/>
  <c r="H46"/>
  <c r="G46"/>
  <c r="E46"/>
  <c r="D46"/>
  <c r="C46"/>
  <c r="O45"/>
  <c r="O44"/>
  <c r="O43"/>
  <c r="O42"/>
  <c r="F41"/>
  <c r="F46" s="1"/>
  <c r="N39"/>
  <c r="M39"/>
  <c r="L39"/>
  <c r="K39"/>
  <c r="J39"/>
  <c r="I39"/>
  <c r="H39"/>
  <c r="G39"/>
  <c r="F39"/>
  <c r="E39"/>
  <c r="D39"/>
  <c r="C39"/>
  <c r="O38"/>
  <c r="O37"/>
  <c r="O36"/>
  <c r="O35"/>
  <c r="N33"/>
  <c r="M33"/>
  <c r="L33"/>
  <c r="K33"/>
  <c r="J33"/>
  <c r="I33"/>
  <c r="H33"/>
  <c r="G33"/>
  <c r="F33"/>
  <c r="E33"/>
  <c r="D33"/>
  <c r="C33"/>
  <c r="O32"/>
  <c r="O31"/>
  <c r="O30"/>
  <c r="O29"/>
  <c r="O28"/>
  <c r="N26"/>
  <c r="M26"/>
  <c r="L26"/>
  <c r="K26"/>
  <c r="J26"/>
  <c r="I26"/>
  <c r="H26"/>
  <c r="G26"/>
  <c r="F26"/>
  <c r="E26"/>
  <c r="D26"/>
  <c r="C26"/>
  <c r="O25"/>
  <c r="O24"/>
  <c r="O23"/>
  <c r="O22"/>
  <c r="O21"/>
  <c r="O20"/>
  <c r="O19"/>
  <c r="O18"/>
  <c r="O17"/>
  <c r="O16"/>
  <c r="O15"/>
  <c r="N13"/>
  <c r="M13"/>
  <c r="L13"/>
  <c r="K13"/>
  <c r="J13"/>
  <c r="I13"/>
  <c r="H13"/>
  <c r="G13"/>
  <c r="F13"/>
  <c r="E13"/>
  <c r="D13"/>
  <c r="C13"/>
  <c r="O12"/>
  <c r="O11"/>
  <c r="O10"/>
  <c r="O9"/>
  <c r="N115" l="1"/>
  <c r="O76"/>
  <c r="D86"/>
  <c r="D116" s="1"/>
  <c r="D120" s="1"/>
  <c r="D121" s="1"/>
  <c r="L86"/>
  <c r="L116" s="1"/>
  <c r="L120" s="1"/>
  <c r="L121" s="1"/>
  <c r="F86"/>
  <c r="F116" s="1"/>
  <c r="F120" s="1"/>
  <c r="F122" s="1"/>
  <c r="J86"/>
  <c r="J116" s="1"/>
  <c r="J120" s="1"/>
  <c r="J122" s="1"/>
  <c r="N86"/>
  <c r="C86"/>
  <c r="C116" s="1"/>
  <c r="G86"/>
  <c r="G116" s="1"/>
  <c r="G120" s="1"/>
  <c r="G121" s="1"/>
  <c r="O39"/>
  <c r="O73"/>
  <c r="O112"/>
  <c r="D124"/>
  <c r="E124" s="1"/>
  <c r="F124" s="1"/>
  <c r="G124" s="1"/>
  <c r="H124" s="1"/>
  <c r="I124" s="1"/>
  <c r="J124" s="1"/>
  <c r="K124" s="1"/>
  <c r="L124" s="1"/>
  <c r="M124" s="1"/>
  <c r="N124" s="1"/>
  <c r="O13"/>
  <c r="O46"/>
  <c r="E65"/>
  <c r="O65" s="1"/>
  <c r="O59"/>
  <c r="I86"/>
  <c r="I116" s="1"/>
  <c r="I120" s="1"/>
  <c r="I122" s="1"/>
  <c r="M86"/>
  <c r="M116" s="1"/>
  <c r="M120" s="1"/>
  <c r="M121" s="1"/>
  <c r="O26"/>
  <c r="O55"/>
  <c r="O85"/>
  <c r="J121"/>
  <c r="K86"/>
  <c r="K116" s="1"/>
  <c r="K120" s="1"/>
  <c r="H86"/>
  <c r="H116" s="1"/>
  <c r="H120" s="1"/>
  <c r="O33"/>
  <c r="O41"/>
  <c r="I121" l="1"/>
  <c r="D122"/>
  <c r="F121"/>
  <c r="L122"/>
  <c r="E86"/>
  <c r="E116" s="1"/>
  <c r="E120" s="1"/>
  <c r="M122"/>
  <c r="N116"/>
  <c r="N120" s="1"/>
  <c r="G122"/>
  <c r="H121"/>
  <c r="H122"/>
  <c r="C120"/>
  <c r="K122"/>
  <c r="K121"/>
  <c r="E121" l="1"/>
  <c r="E122"/>
  <c r="O86"/>
  <c r="O116"/>
  <c r="N122"/>
  <c r="N121"/>
  <c r="C125"/>
  <c r="C122"/>
  <c r="C121"/>
  <c r="C127" l="1"/>
  <c r="C126"/>
  <c r="D125"/>
  <c r="D126" l="1"/>
  <c r="E125"/>
  <c r="D127"/>
  <c r="E127" l="1"/>
  <c r="E126"/>
  <c r="F125"/>
  <c r="G125" l="1"/>
  <c r="F127"/>
  <c r="F126"/>
  <c r="G127" l="1"/>
  <c r="G126"/>
  <c r="H125"/>
  <c r="H127" l="1"/>
  <c r="H126"/>
  <c r="I125"/>
  <c r="I127" l="1"/>
  <c r="J125"/>
  <c r="I126"/>
  <c r="K125" l="1"/>
  <c r="J127"/>
  <c r="J126"/>
  <c r="K127" l="1"/>
  <c r="K126"/>
  <c r="L125"/>
  <c r="L127" l="1"/>
  <c r="M125"/>
  <c r="L126"/>
  <c r="M126" l="1"/>
  <c r="N125"/>
  <c r="M127"/>
  <c r="N127" l="1"/>
  <c r="N126"/>
</calcChain>
</file>

<file path=xl/sharedStrings.xml><?xml version="1.0" encoding="utf-8"?>
<sst xmlns="http://schemas.openxmlformats.org/spreadsheetml/2006/main" count="147" uniqueCount="135">
  <si>
    <t>รายชื่อรัฐวิสาหกิจและ</t>
  </si>
  <si>
    <t>รวม</t>
  </si>
  <si>
    <t>กิจการที่กระทรวงการคลังถือหุ้น</t>
  </si>
  <si>
    <t xml:space="preserve">ไตรมาสที่ 1   </t>
  </si>
  <si>
    <t>ไตรมาสที่ 2</t>
  </si>
  <si>
    <t>ไตรมาสที่ 3</t>
  </si>
  <si>
    <t>ไตรมาสที่ 4</t>
  </si>
  <si>
    <t xml:space="preserve">ต่ำกว่าร้อยละ 50 </t>
  </si>
  <si>
    <t>ต.ค. 55</t>
  </si>
  <si>
    <t>พ.ย. 55</t>
  </si>
  <si>
    <t>ธ.ค. 55</t>
  </si>
  <si>
    <t>ม.ค. 56</t>
  </si>
  <si>
    <t>ก.พ. 56</t>
  </si>
  <si>
    <t>มี.ค. 56</t>
  </si>
  <si>
    <t>เม.ย. 56</t>
  </si>
  <si>
    <t>พ.ค. 56</t>
  </si>
  <si>
    <t>มิ.ย. 56</t>
  </si>
  <si>
    <t>ก.ค. 56</t>
  </si>
  <si>
    <t>ส.ค. 56</t>
  </si>
  <si>
    <t>ก.ย. 56</t>
  </si>
  <si>
    <t>1. รายได้จากกำไรสุทธิ</t>
  </si>
  <si>
    <t xml:space="preserve">1.1 รัฐวิสาหกิจรายสาขา </t>
  </si>
  <si>
    <t xml:space="preserve">สาขาพลังงาน (4) </t>
  </si>
  <si>
    <t>การไฟฟ้าฝ่ายผลิตแห่งประเทศไทย</t>
  </si>
  <si>
    <t xml:space="preserve">การไฟฟ้านครหลวง </t>
  </si>
  <si>
    <t xml:space="preserve">การไฟฟ้าส่วนภูมิภาค </t>
  </si>
  <si>
    <t>รวมสาขาพลังงาน</t>
  </si>
  <si>
    <t>สาขาขนส่ง (11)</t>
  </si>
  <si>
    <t>การทางพิเศษแห่งประเทศไทย</t>
  </si>
  <si>
    <t>การท่าเรือแห่งประเทศไทย</t>
  </si>
  <si>
    <t xml:space="preserve">บริษัท ขนส่ง จำกัด </t>
  </si>
  <si>
    <t xml:space="preserve">บริษัท อู่กรุงเทพ จำกัด </t>
  </si>
  <si>
    <t>การรถไฟแห่งประเทศไทย</t>
  </si>
  <si>
    <t>การรถไฟฟ้าขนส่งมวลชนแห่งประเทศไทย</t>
  </si>
  <si>
    <t>องค์การขนส่งมวลชนกรุงเทพ</t>
  </si>
  <si>
    <t>บริษัทวิทยุการบินแห่งประเทศไทย</t>
  </si>
  <si>
    <t>สถาบันการบินพลเรือน</t>
  </si>
  <si>
    <t>รวมสาขาขนส่ง</t>
  </si>
  <si>
    <t>สาขาสื่อสาร (4)</t>
  </si>
  <si>
    <t xml:space="preserve">บริษัท ทีโอที จำกัด (มหาชน) </t>
  </si>
  <si>
    <t>ค่าธรรมเนียมการให้บริการการสื่อสาร (จากสรรพสามิต)</t>
  </si>
  <si>
    <t>บริษัท กสท. โทรคมนาคม จำกัด (มหาชน)</t>
  </si>
  <si>
    <t xml:space="preserve">บริษัท ไปรษณีย์ไทย จำกัด </t>
  </si>
  <si>
    <t>รวมสาขาสื่อสาร</t>
  </si>
  <si>
    <t>สาขาสาธารณูปการ (4)</t>
  </si>
  <si>
    <t xml:space="preserve">การประปานครหลวง </t>
  </si>
  <si>
    <t xml:space="preserve">การประปาส่วนภูมิภาค </t>
  </si>
  <si>
    <t xml:space="preserve">การเคหะแห่งชาติ </t>
  </si>
  <si>
    <t>องค์การจัดการน้ำเสีย</t>
  </si>
  <si>
    <t>รวมสาขาสาธารณูปการ</t>
  </si>
  <si>
    <t>สาขาอุตสาหกรรม (5)</t>
  </si>
  <si>
    <t>โรงงานยาสูบ กระทรวงการคลัง</t>
  </si>
  <si>
    <t>โรงงานไพ่ กรมสรรพสามิต</t>
  </si>
  <si>
    <t>องค์การสุรา กรมสรรพสามิต</t>
  </si>
  <si>
    <t>โรงพิมพ์ตำรวจ  สำนักงานตำรวจแห่งชาติ</t>
  </si>
  <si>
    <t>การนิคมอุตสาหกรรมแห่งประเทศไทย</t>
  </si>
  <si>
    <t>รวมสาขาอุตสาหกรรม</t>
  </si>
  <si>
    <t>สาขาเกษตรและทรัพยากรธรรมชาติ (7)</t>
  </si>
  <si>
    <t>องค์การอุตสาหกรรมป่าไม้</t>
  </si>
  <si>
    <t>องค์การสวนยาง</t>
  </si>
  <si>
    <t>องค์การสะพานปลา</t>
  </si>
  <si>
    <t>องค์การตลาดเพื่อเกษตรกร</t>
  </si>
  <si>
    <t>องค์การสวนพฤกษศาสตร์</t>
  </si>
  <si>
    <t>องค์การส่งเสริมกิจการโคนมแห่งประเทศไทย</t>
  </si>
  <si>
    <t>สำนักงานกองทุนสงเคราะห์การทำสวนยาง</t>
  </si>
  <si>
    <t>รวมสาขาเกษตรและทรัพยากรธรรมชาติ</t>
  </si>
  <si>
    <t>สาขาพาณิชย์และบริการ (5)</t>
  </si>
  <si>
    <t>สำนักงานสลากกินแบ่งรัฐบาล</t>
  </si>
  <si>
    <t>- รายได้ 28% ของการจำหน่ายสลากกินแบ่งและดอกเบี้ย</t>
  </si>
  <si>
    <t>- รางวัลที่ไม่มีผู้มาขอรับ</t>
  </si>
  <si>
    <t xml:space="preserve">บริษัท สหโรงแรมไทยและการท่องเที่ยว จำกัด </t>
  </si>
  <si>
    <t>องค์การตลาด</t>
  </si>
  <si>
    <t>องค์การคลังสินค้า</t>
  </si>
  <si>
    <t>การท่องเที่ยวแห่งประเทศไทย</t>
  </si>
  <si>
    <t>บริษัท ธนารักษ์พัฒนาสินทรัพย์ จำกัด</t>
  </si>
  <si>
    <t>รวมสาขาพาณิชย์และบริการ</t>
  </si>
  <si>
    <t>สาขาสังคมและเทคโนโลยี (6)</t>
  </si>
  <si>
    <t>องค์การเภสัชกรรม</t>
  </si>
  <si>
    <t>การกีฬาแห่งประเทศไทย</t>
  </si>
  <si>
    <t>องค์การสวนสัตว์</t>
  </si>
  <si>
    <t>สถาบันวิจัยวิทยาศาสตร์และเทคโนโลยีแห่งประเทศไทย</t>
  </si>
  <si>
    <t>องค์การพิพิธภัณฑ์วิทยาสตร์แห่งชาติ</t>
  </si>
  <si>
    <t>รวมสาขาสังคมและเทคโนโลยี</t>
  </si>
  <si>
    <t>สาขาสถาบันการเงิน (9)</t>
  </si>
  <si>
    <t>ธนาคารกรุงไทย จำกัด (มหาชน)</t>
  </si>
  <si>
    <t>ธนาคารออมสิน</t>
  </si>
  <si>
    <t>ธนาคารอาคารสงเคราะห์</t>
  </si>
  <si>
    <t>ธนาคารเพื่อการส่งออกและนำเข้าแห่งประเทศไทย</t>
  </si>
  <si>
    <t>ธนาคารพัฒนาวิสาหกิจขนาดกลางและขนาดย่อมแห่งประเทศไทย</t>
  </si>
  <si>
    <t>บรรษัทตลาดรองสินเชื่อที่อยู่อาศัย</t>
  </si>
  <si>
    <t>ธนาคารเพื่อการเกษตรและสหกรณ์การเกษตร</t>
  </si>
  <si>
    <t>ธนาคารอิสลาม</t>
  </si>
  <si>
    <t>บรรษัทประกันสินเชื่ออุตสาหกรรมขนาดย่อม</t>
  </si>
  <si>
    <t>รวมสาขาสถาบันการเงิน</t>
  </si>
  <si>
    <t>รวมรัฐวิสาหกิจรายสาขา (1.1)</t>
  </si>
  <si>
    <t>1.2 รายได้จากกิจการที่กระทรวงการคลังถือหุ้นต่ำกว่าร้อยละ 50</t>
  </si>
  <si>
    <t>บริษัท บุญรอดบริวเวอรี่ จำกัด</t>
  </si>
  <si>
    <t>ธนาคารไทยพาณิชย์ จำกัด (มหาชน)</t>
  </si>
  <si>
    <t>ธนาคารทหารไทย จำกัด (มหาชน)</t>
  </si>
  <si>
    <t>บริษัท กรุงเทพโทรทัศน์และวิทยุ จำกัด</t>
  </si>
  <si>
    <t>บริษัท บางจากปิโตรเลียม จำกัด(มหาชน)</t>
  </si>
  <si>
    <t>บริษัท ปตท.สำรวจและผลิตปิโตรเลียม จำกัด (มหาชน)</t>
  </si>
  <si>
    <t>บริษัท ทริส คอปอเรชั่น จำกัด</t>
  </si>
  <si>
    <t>บริษัท อ๊อกซิเจนภาคใต้ จำกัด</t>
  </si>
  <si>
    <t>บริษัท สยามซิตี้ประกันภัย จำกัด</t>
  </si>
  <si>
    <t>บริษัท หินอ่อน จำกัด</t>
  </si>
  <si>
    <t>บริษัท บางกอกเดินเรือและการค้า</t>
  </si>
  <si>
    <t>บริษัท สีฐานการแพทย์ จำกัด</t>
  </si>
  <si>
    <t>บริษัท หลักทรัพย์จัดการกองทุน เอ็มเอฟซี จำกัด (มหาชน)</t>
  </si>
  <si>
    <t>บริษัท เอ็น.ซี.ซี.แมนเนจเม้นท์ แอนด์ ดิเวลลอปเมนท์</t>
  </si>
  <si>
    <t>บริษัท ทิสโก้ไฟแนนเชียลกรุ๊ป จำกัด (มหาชน)</t>
  </si>
  <si>
    <t>บริษัท อมตะซิตี้ จำกัด</t>
  </si>
  <si>
    <t>บริษัท ไทยยูนีค จำกัด</t>
  </si>
  <si>
    <t>บริษัท ไสวประภาสและบุตร จำกัด</t>
  </si>
  <si>
    <t>บริษัท ทางยกระดับดอนเมือง จำกัด (มหาชน)</t>
  </si>
  <si>
    <t>บริษัท น้ำตาลครบุรี จำกัด (มหาชน)</t>
  </si>
  <si>
    <t>บริษัท ประจวบอุตสาหกรรม จำกัด</t>
  </si>
  <si>
    <t>บริษัท กอล์ฟสามพราน จำกัด</t>
  </si>
  <si>
    <t>บริษัท เทรดสยาม จำกัด</t>
  </si>
  <si>
    <t>บริษัท ยูไนเต็ด ชิปปิ้ง จำกัด</t>
  </si>
  <si>
    <t xml:space="preserve">รวมรายได้จากกิจการที่กระทรวงการคลังถือหุ้นต่ำกว่าร้อยละ 50 </t>
  </si>
  <si>
    <t>รายได้จากกองทุนรวมวายุภักษ์</t>
  </si>
  <si>
    <t>รายได้จากการชำระบัญชีโรงงานน้ำตาล กรมโรงงานอุตสาหกรรม</t>
  </si>
  <si>
    <t>รวมรายได้จากกิจการที่กระทรวงการคลังถือหุ้นต่ำกว่าร้อยละ 50 ทั้งหมด (1.2)</t>
  </si>
  <si>
    <t xml:space="preserve">รวมรายได้ทั้งสิ้น (1.1+1.2) </t>
  </si>
  <si>
    <t xml:space="preserve">เงินนำส่งรายได้แผ่นดินของรัฐวิสาหกิจและกิจการที่กระทรวงการคลังถือหุ้นต่ำกว่าร้อยละ 50 ประจำปีงบประมาณ 2556 (ตุลาคม 2555 - กันยายน 2556) (ล้านบาท) </t>
  </si>
  <si>
    <t xml:space="preserve">เงินนำส่งรายได้ประจำปีงบประมาณ 2556 (แยกรายเดือน) </t>
  </si>
  <si>
    <t xml:space="preserve">บริษัท ปตท. จำกัด (มหาชน)  </t>
  </si>
  <si>
    <t>เงินนำส่งรายได้</t>
  </si>
  <si>
    <t>ปี 2556</t>
  </si>
  <si>
    <t>บริษัท ท่าอากาศยานไทย จำกัด (มหาชน)</t>
  </si>
  <si>
    <t xml:space="preserve">บริษัท การบินไทย จำกัด (มหาชน)  </t>
  </si>
  <si>
    <t xml:space="preserve">บริษัท อสมท จำกัด (มหาชน) </t>
  </si>
  <si>
    <t>สำนักงานธนานุเคราะห์ กรมพัฒนาสังคมและสวัสดิการ</t>
  </si>
  <si>
    <t>บบส. (จากตั๋วสัญญาใช้เงินของ บสก. ใช้ชำระราคาสินทรัพย์ในกับ บบส.)</t>
  </si>
</sst>
</file>

<file path=xl/styles.xml><?xml version="1.0" encoding="utf-8"?>
<styleSheet xmlns="http://schemas.openxmlformats.org/spreadsheetml/2006/main">
  <numFmts count="8">
    <numFmt numFmtId="43" formatCode="_-* #,##0.00_-;\-* #,##0.00_-;_-* &quot;-&quot;??_-;_-@_-"/>
    <numFmt numFmtId="187" formatCode="#,##0.00_ ;[Red]\(#,##0.00\)\ "/>
    <numFmt numFmtId="188" formatCode="_-* #,##0.00_-;[Red]\(#,##0.00\)"/>
    <numFmt numFmtId="192" formatCode="0.00_)"/>
    <numFmt numFmtId="193" formatCode="#,##0.000_ ;[Red]\(#,##0.000\)\ "/>
    <numFmt numFmtId="194" formatCode="#,##0.000000_ ;[Red]\(#,##0.000000\)\ "/>
    <numFmt numFmtId="195" formatCode="#,##0.0000_ ;[Red]\(#,##0.0000\)\ "/>
    <numFmt numFmtId="196" formatCode="#,##0.00000_ ;[Red]\(#,##0.00000\)\ "/>
  </numFmts>
  <fonts count="1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20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0"/>
      <name val="Courier"/>
      <family val="3"/>
    </font>
    <font>
      <b/>
      <sz val="16"/>
      <name val="TH SarabunPSK"/>
      <family val="2"/>
    </font>
    <font>
      <sz val="16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</cellStyleXfs>
  <cellXfs count="127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/>
    <xf numFmtId="43" fontId="4" fillId="2" borderId="1" xfId="2" applyFont="1" applyFill="1" applyBorder="1" applyAlignment="1" applyProtection="1">
      <alignment horizontal="center"/>
    </xf>
    <xf numFmtId="43" fontId="4" fillId="2" borderId="4" xfId="2" applyFont="1" applyFill="1" applyBorder="1" applyAlignment="1" applyProtection="1">
      <alignment horizontal="center"/>
    </xf>
    <xf numFmtId="43" fontId="4" fillId="2" borderId="3" xfId="2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3" fillId="2" borderId="9" xfId="0" applyFont="1" applyFill="1" applyBorder="1"/>
    <xf numFmtId="43" fontId="4" fillId="2" borderId="5" xfId="2" applyFont="1" applyFill="1" applyBorder="1" applyAlignment="1" applyProtection="1">
      <alignment horizontal="center"/>
    </xf>
    <xf numFmtId="43" fontId="4" fillId="2" borderId="6" xfId="2" applyFont="1" applyFill="1" applyBorder="1" applyAlignment="1" applyProtection="1">
      <alignment horizontal="center"/>
    </xf>
    <xf numFmtId="43" fontId="4" fillId="2" borderId="7" xfId="2" applyFont="1" applyFill="1" applyBorder="1" applyAlignment="1" applyProtection="1">
      <alignment horizontal="center"/>
    </xf>
    <xf numFmtId="43" fontId="4" fillId="2" borderId="11" xfId="2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49" fontId="4" fillId="2" borderId="5" xfId="2" applyNumberFormat="1" applyFont="1" applyFill="1" applyBorder="1" applyAlignment="1" applyProtection="1">
      <alignment horizontal="center"/>
    </xf>
    <xf numFmtId="49" fontId="4" fillId="2" borderId="6" xfId="2" applyNumberFormat="1" applyFont="1" applyFill="1" applyBorder="1" applyAlignment="1" applyProtection="1">
      <alignment horizontal="center"/>
    </xf>
    <xf numFmtId="49" fontId="4" fillId="2" borderId="7" xfId="2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center"/>
    </xf>
    <xf numFmtId="43" fontId="4" fillId="3" borderId="1" xfId="2" applyFont="1" applyFill="1" applyBorder="1" applyAlignment="1">
      <alignment horizontal="center"/>
    </xf>
    <xf numFmtId="43" fontId="4" fillId="3" borderId="4" xfId="2" applyFont="1" applyFill="1" applyBorder="1" applyAlignment="1">
      <alignment horizontal="center"/>
    </xf>
    <xf numFmtId="43" fontId="4" fillId="3" borderId="2" xfId="2" applyFont="1" applyFill="1" applyBorder="1" applyAlignment="1">
      <alignment horizontal="center"/>
    </xf>
    <xf numFmtId="43" fontId="4" fillId="3" borderId="3" xfId="2" applyFont="1" applyFill="1" applyBorder="1" applyAlignment="1">
      <alignment horizontal="center"/>
    </xf>
    <xf numFmtId="0" fontId="4" fillId="4" borderId="8" xfId="0" applyFont="1" applyFill="1" applyBorder="1" applyAlignment="1">
      <alignment horizontal="left" vertical="center"/>
    </xf>
    <xf numFmtId="43" fontId="4" fillId="4" borderId="10" xfId="2" applyFont="1" applyFill="1" applyBorder="1" applyAlignment="1">
      <alignment horizontal="center"/>
    </xf>
    <xf numFmtId="43" fontId="4" fillId="4" borderId="8" xfId="2" applyFont="1" applyFill="1" applyBorder="1" applyAlignment="1">
      <alignment horizontal="center"/>
    </xf>
    <xf numFmtId="43" fontId="4" fillId="4" borderId="0" xfId="2" applyFont="1" applyFill="1" applyBorder="1" applyAlignment="1">
      <alignment horizontal="center"/>
    </xf>
    <xf numFmtId="43" fontId="4" fillId="4" borderId="9" xfId="2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3" fontId="4" fillId="0" borderId="10" xfId="2" applyFont="1" applyFill="1" applyBorder="1"/>
    <xf numFmtId="43" fontId="4" fillId="0" borderId="8" xfId="2" applyFont="1" applyFill="1" applyBorder="1"/>
    <xf numFmtId="43" fontId="4" fillId="0" borderId="0" xfId="2" applyFont="1" applyFill="1" applyBorder="1"/>
    <xf numFmtId="43" fontId="4" fillId="0" borderId="9" xfId="2" applyFont="1" applyFill="1" applyBorder="1"/>
    <xf numFmtId="0" fontId="4" fillId="0" borderId="8" xfId="0" applyFont="1" applyFill="1" applyBorder="1" applyAlignment="1">
      <alignment horizontal="center" vertical="top"/>
    </xf>
    <xf numFmtId="187" fontId="6" fillId="0" borderId="8" xfId="0" applyNumberFormat="1" applyFont="1" applyFill="1" applyBorder="1" applyAlignment="1">
      <alignment vertical="top"/>
    </xf>
    <xf numFmtId="187" fontId="6" fillId="0" borderId="0" xfId="2" applyNumberFormat="1" applyFont="1" applyFill="1" applyBorder="1" applyAlignment="1">
      <alignment vertical="top"/>
    </xf>
    <xf numFmtId="187" fontId="6" fillId="0" borderId="9" xfId="2" applyNumberFormat="1" applyFont="1" applyFill="1" applyBorder="1" applyAlignment="1">
      <alignment horizontal="center" vertical="top"/>
    </xf>
    <xf numFmtId="187" fontId="6" fillId="0" borderId="0" xfId="2" applyNumberFormat="1" applyFont="1" applyFill="1" applyBorder="1" applyAlignment="1">
      <alignment horizontal="center" vertical="top"/>
    </xf>
    <xf numFmtId="187" fontId="6" fillId="0" borderId="8" xfId="2" applyNumberFormat="1" applyFont="1" applyFill="1" applyBorder="1" applyAlignment="1">
      <alignment vertical="top"/>
    </xf>
    <xf numFmtId="187" fontId="6" fillId="0" borderId="9" xfId="2" quotePrefix="1" applyNumberFormat="1" applyFont="1" applyFill="1" applyBorder="1" applyAlignment="1">
      <alignment vertical="top"/>
    </xf>
    <xf numFmtId="187" fontId="6" fillId="0" borderId="9" xfId="2" applyNumberFormat="1" applyFont="1" applyFill="1" applyBorder="1" applyAlignment="1">
      <alignment vertical="top"/>
    </xf>
    <xf numFmtId="187" fontId="7" fillId="0" borderId="10" xfId="2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187" fontId="6" fillId="0" borderId="8" xfId="0" applyNumberFormat="1" applyFont="1" applyFill="1" applyBorder="1"/>
    <xf numFmtId="187" fontId="6" fillId="0" borderId="0" xfId="2" applyNumberFormat="1" applyFont="1" applyFill="1" applyBorder="1"/>
    <xf numFmtId="187" fontId="6" fillId="0" borderId="9" xfId="2" applyNumberFormat="1" applyFont="1" applyFill="1" applyBorder="1"/>
    <xf numFmtId="187" fontId="6" fillId="0" borderId="0" xfId="2" applyNumberFormat="1" applyFont="1" applyFill="1" applyBorder="1" applyAlignment="1">
      <alignment horizontal="right"/>
    </xf>
    <xf numFmtId="187" fontId="6" fillId="0" borderId="8" xfId="2" applyNumberFormat="1" applyFont="1" applyFill="1" applyBorder="1"/>
    <xf numFmtId="187" fontId="7" fillId="0" borderId="10" xfId="2" applyNumberFormat="1" applyFont="1" applyFill="1" applyBorder="1"/>
    <xf numFmtId="187" fontId="7" fillId="5" borderId="8" xfId="2" applyNumberFormat="1" applyFont="1" applyFill="1" applyBorder="1"/>
    <xf numFmtId="187" fontId="7" fillId="5" borderId="0" xfId="2" applyNumberFormat="1" applyFont="1" applyFill="1" applyBorder="1"/>
    <xf numFmtId="187" fontId="7" fillId="5" borderId="9" xfId="2" applyNumberFormat="1" applyFont="1" applyFill="1" applyBorder="1"/>
    <xf numFmtId="187" fontId="7" fillId="5" borderId="10" xfId="2" applyNumberFormat="1" applyFont="1" applyFill="1" applyBorder="1"/>
    <xf numFmtId="187" fontId="7" fillId="0" borderId="8" xfId="2" applyNumberFormat="1" applyFont="1" applyFill="1" applyBorder="1"/>
    <xf numFmtId="187" fontId="7" fillId="0" borderId="0" xfId="2" applyNumberFormat="1" applyFont="1" applyFill="1" applyBorder="1"/>
    <xf numFmtId="187" fontId="7" fillId="0" borderId="9" xfId="2" applyNumberFormat="1" applyFont="1" applyFill="1" applyBorder="1" applyAlignment="1">
      <alignment horizontal="center"/>
    </xf>
    <xf numFmtId="187" fontId="7" fillId="0" borderId="0" xfId="2" applyNumberFormat="1" applyFont="1" applyFill="1" applyBorder="1" applyAlignment="1">
      <alignment horizontal="center"/>
    </xf>
    <xf numFmtId="187" fontId="7" fillId="0" borderId="9" xfId="2" applyNumberFormat="1" applyFont="1" applyFill="1" applyBorder="1"/>
    <xf numFmtId="187" fontId="6" fillId="0" borderId="0" xfId="0" applyNumberFormat="1" applyFont="1" applyFill="1" applyBorder="1" applyAlignment="1">
      <alignment vertical="top"/>
    </xf>
    <xf numFmtId="187" fontId="6" fillId="0" borderId="8" xfId="3" applyNumberFormat="1" applyFont="1" applyFill="1" applyBorder="1" applyAlignment="1" applyProtection="1">
      <alignment horizontal="left"/>
    </xf>
    <xf numFmtId="187" fontId="6" fillId="0" borderId="0" xfId="3" applyNumberFormat="1" applyFont="1" applyFill="1" applyBorder="1" applyAlignment="1" applyProtection="1">
      <alignment horizontal="left"/>
    </xf>
    <xf numFmtId="187" fontId="6" fillId="0" borderId="8" xfId="3" applyNumberFormat="1" applyFont="1" applyFill="1" applyBorder="1" applyAlignment="1" applyProtection="1">
      <alignment horizontal="left" vertical="top"/>
    </xf>
    <xf numFmtId="187" fontId="6" fillId="0" borderId="0" xfId="3" applyNumberFormat="1" applyFont="1" applyFill="1" applyBorder="1" applyAlignment="1" applyProtection="1">
      <alignment horizontal="left" vertical="top"/>
    </xf>
    <xf numFmtId="187" fontId="3" fillId="0" borderId="9" xfId="0" applyNumberFormat="1" applyFont="1" applyFill="1" applyBorder="1" applyAlignment="1">
      <alignment vertical="top"/>
    </xf>
    <xf numFmtId="187" fontId="3" fillId="0" borderId="0" xfId="0" applyNumberFormat="1" applyFont="1" applyFill="1" applyBorder="1" applyAlignment="1">
      <alignment vertical="top"/>
    </xf>
    <xf numFmtId="187" fontId="6" fillId="0" borderId="0" xfId="0" applyNumberFormat="1" applyFont="1" applyFill="1" applyBorder="1"/>
    <xf numFmtId="193" fontId="6" fillId="0" borderId="0" xfId="2" applyNumberFormat="1" applyFont="1" applyFill="1" applyBorder="1" applyAlignment="1">
      <alignment vertical="top"/>
    </xf>
    <xf numFmtId="187" fontId="6" fillId="0" borderId="9" xfId="0" applyNumberFormat="1" applyFont="1" applyFill="1" applyBorder="1" applyAlignment="1">
      <alignment vertical="top"/>
    </xf>
    <xf numFmtId="194" fontId="6" fillId="0" borderId="9" xfId="2" applyNumberFormat="1" applyFont="1" applyFill="1" applyBorder="1"/>
    <xf numFmtId="0" fontId="4" fillId="0" borderId="0" xfId="0" applyFont="1" applyFill="1" applyBorder="1"/>
    <xf numFmtId="187" fontId="3" fillId="0" borderId="9" xfId="0" applyNumberFormat="1" applyFont="1" applyFill="1" applyBorder="1"/>
    <xf numFmtId="195" fontId="6" fillId="0" borderId="8" xfId="2" applyNumberFormat="1" applyFont="1" applyFill="1" applyBorder="1"/>
    <xf numFmtId="195" fontId="6" fillId="0" borderId="0" xfId="2" applyNumberFormat="1" applyFont="1" applyFill="1" applyBorder="1"/>
    <xf numFmtId="196" fontId="7" fillId="0" borderId="10" xfId="2" applyNumberFormat="1" applyFont="1" applyFill="1" applyBorder="1"/>
    <xf numFmtId="0" fontId="4" fillId="4" borderId="8" xfId="0" applyFont="1" applyFill="1" applyBorder="1" applyAlignment="1">
      <alignment horizontal="center"/>
    </xf>
    <xf numFmtId="187" fontId="7" fillId="4" borderId="8" xfId="2" applyNumberFormat="1" applyFont="1" applyFill="1" applyBorder="1"/>
    <xf numFmtId="187" fontId="7" fillId="4" borderId="0" xfId="2" applyNumberFormat="1" applyFont="1" applyFill="1" applyBorder="1"/>
    <xf numFmtId="187" fontId="7" fillId="4" borderId="9" xfId="2" applyNumberFormat="1" applyFont="1" applyFill="1" applyBorder="1"/>
    <xf numFmtId="187" fontId="7" fillId="4" borderId="10" xfId="2" applyNumberFormat="1" applyFont="1" applyFill="1" applyBorder="1"/>
    <xf numFmtId="0" fontId="4" fillId="6" borderId="8" xfId="0" applyFont="1" applyFill="1" applyBorder="1" applyAlignment="1">
      <alignment horizontal="left"/>
    </xf>
    <xf numFmtId="187" fontId="7" fillId="6" borderId="8" xfId="2" applyNumberFormat="1" applyFont="1" applyFill="1" applyBorder="1"/>
    <xf numFmtId="187" fontId="7" fillId="6" borderId="0" xfId="2" applyNumberFormat="1" applyFont="1" applyFill="1" applyBorder="1"/>
    <xf numFmtId="187" fontId="7" fillId="6" borderId="9" xfId="2" applyNumberFormat="1" applyFont="1" applyFill="1" applyBorder="1"/>
    <xf numFmtId="187" fontId="7" fillId="6" borderId="10" xfId="2" applyNumberFormat="1" applyFont="1" applyFill="1" applyBorder="1"/>
    <xf numFmtId="195" fontId="7" fillId="0" borderId="10" xfId="2" applyNumberFormat="1" applyFont="1" applyFill="1" applyBorder="1"/>
    <xf numFmtId="0" fontId="4" fillId="3" borderId="12" xfId="0" applyFont="1" applyFill="1" applyBorder="1" applyAlignment="1">
      <alignment horizontal="center"/>
    </xf>
    <xf numFmtId="187" fontId="7" fillId="3" borderId="12" xfId="2" applyNumberFormat="1" applyFont="1" applyFill="1" applyBorder="1"/>
    <xf numFmtId="187" fontId="7" fillId="3" borderId="14" xfId="2" applyNumberFormat="1" applyFont="1" applyFill="1" applyBorder="1"/>
    <xf numFmtId="187" fontId="7" fillId="3" borderId="13" xfId="2" applyNumberFormat="1" applyFont="1" applyFill="1" applyBorder="1"/>
    <xf numFmtId="193" fontId="7" fillId="3" borderId="14" xfId="2" applyNumberFormat="1" applyFont="1" applyFill="1" applyBorder="1"/>
    <xf numFmtId="187" fontId="7" fillId="3" borderId="11" xfId="2" applyNumberFormat="1" applyFont="1" applyFill="1" applyBorder="1"/>
    <xf numFmtId="0" fontId="4" fillId="0" borderId="0" xfId="0" applyFont="1" applyFill="1" applyBorder="1" applyAlignment="1"/>
    <xf numFmtId="49" fontId="4" fillId="5" borderId="0" xfId="2" applyNumberFormat="1" applyFont="1" applyFill="1" applyBorder="1" applyAlignment="1" applyProtection="1">
      <alignment horizontal="center"/>
    </xf>
    <xf numFmtId="43" fontId="9" fillId="0" borderId="0" xfId="0" applyNumberFormat="1" applyFont="1" applyFill="1" applyBorder="1"/>
    <xf numFmtId="188" fontId="9" fillId="0" borderId="0" xfId="0" applyNumberFormat="1" applyFont="1" applyFill="1" applyBorder="1"/>
    <xf numFmtId="10" fontId="9" fillId="5" borderId="0" xfId="1" applyNumberFormat="1" applyFont="1" applyFill="1" applyBorder="1"/>
    <xf numFmtId="0" fontId="10" fillId="0" borderId="0" xfId="0" applyFont="1" applyFill="1" applyBorder="1"/>
    <xf numFmtId="0" fontId="2" fillId="2" borderId="0" xfId="0" applyFont="1" applyFill="1" applyBorder="1" applyAlignment="1">
      <alignment horizontal="center"/>
    </xf>
    <xf numFmtId="43" fontId="4" fillId="2" borderId="10" xfId="2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/>
    <xf numFmtId="0" fontId="4" fillId="3" borderId="4" xfId="0" applyFont="1" applyFill="1" applyBorder="1" applyAlignment="1">
      <alignment horizontal="left" vertical="center"/>
    </xf>
    <xf numFmtId="0" fontId="3" fillId="4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/>
    </xf>
    <xf numFmtId="192" fontId="3" fillId="0" borderId="0" xfId="3" applyNumberFormat="1" applyFont="1" applyFill="1" applyBorder="1" applyAlignment="1" applyProtection="1">
      <alignment horizontal="left"/>
    </xf>
    <xf numFmtId="192" fontId="3" fillId="0" borderId="0" xfId="3" applyNumberFormat="1" applyFont="1" applyFill="1" applyBorder="1" applyAlignment="1" applyProtection="1">
      <alignment horizontal="left" vertical="top"/>
    </xf>
    <xf numFmtId="0" fontId="3" fillId="0" borderId="0" xfId="0" quotePrefix="1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3" fillId="6" borderId="0" xfId="0" applyFont="1" applyFill="1" applyBorder="1"/>
    <xf numFmtId="0" fontId="4" fillId="3" borderId="14" xfId="0" applyFont="1" applyFill="1" applyBorder="1" applyAlignment="1">
      <alignment horizontal="center"/>
    </xf>
    <xf numFmtId="43" fontId="9" fillId="0" borderId="15" xfId="0" applyNumberFormat="1" applyFont="1" applyFill="1" applyBorder="1"/>
    <xf numFmtId="43" fontId="9" fillId="0" borderId="16" xfId="0" applyNumberFormat="1" applyFont="1" applyFill="1" applyBorder="1"/>
    <xf numFmtId="43" fontId="9" fillId="0" borderId="17" xfId="0" applyNumberFormat="1" applyFont="1" applyFill="1" applyBorder="1"/>
    <xf numFmtId="43" fontId="9" fillId="0" borderId="18" xfId="0" applyNumberFormat="1" applyFont="1" applyFill="1" applyBorder="1"/>
    <xf numFmtId="43" fontId="9" fillId="0" borderId="19" xfId="0" applyNumberFormat="1" applyFont="1" applyFill="1" applyBorder="1"/>
    <xf numFmtId="188" fontId="9" fillId="0" borderId="18" xfId="0" applyNumberFormat="1" applyFont="1" applyFill="1" applyBorder="1"/>
    <xf numFmtId="188" fontId="9" fillId="0" borderId="19" xfId="0" applyNumberFormat="1" applyFont="1" applyFill="1" applyBorder="1"/>
    <xf numFmtId="10" fontId="9" fillId="7" borderId="20" xfId="1" applyNumberFormat="1" applyFont="1" applyFill="1" applyBorder="1"/>
    <xf numFmtId="10" fontId="9" fillId="7" borderId="21" xfId="1" applyNumberFormat="1" applyFont="1" applyFill="1" applyBorder="1"/>
    <xf numFmtId="10" fontId="9" fillId="7" borderId="22" xfId="1" applyNumberFormat="1" applyFont="1" applyFill="1" applyBorder="1"/>
    <xf numFmtId="43" fontId="9" fillId="4" borderId="23" xfId="0" applyNumberFormat="1" applyFont="1" applyFill="1" applyBorder="1"/>
    <xf numFmtId="43" fontId="9" fillId="4" borderId="24" xfId="0" applyNumberFormat="1" applyFont="1" applyFill="1" applyBorder="1"/>
    <xf numFmtId="188" fontId="9" fillId="4" borderId="24" xfId="0" applyNumberFormat="1" applyFont="1" applyFill="1" applyBorder="1"/>
    <xf numFmtId="10" fontId="9" fillId="4" borderId="25" xfId="1" applyNumberFormat="1" applyFont="1" applyFill="1" applyBorder="1"/>
  </cellXfs>
  <cellStyles count="4">
    <cellStyle name="Comma 4" xfId="2"/>
    <cellStyle name="Normal" xfId="0" builtinId="0"/>
    <cellStyle name="Normal_2541S" xfId="3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atcharijung\Sor-Nor-Por\&#3619;&#3634;&#3618;&#3652;&#3604;&#3657;&#3609;&#3635;&#3626;&#3656;&#3591;\&#3619;&#3634;&#3618;&#3652;&#3604;&#3657;&#3609;&#3635;&#3626;&#3656;&#3591;%20(wat)\&#3611;&#3619;&#3632;&#3617;&#3634;&#3603;&#3585;&#3634;&#3619;&#3619;&#3634;&#3618;&#3652;&#3604;&#3657;%2055-59%20(&#3623;&#3633;&#3594;&#3607;&#3635;)\&#3619;&#3634;&#3618;&#3652;&#3604;&#3657;%2056\&#3619;&#3634;&#3618;&#3652;&#3604;&#3657;&#3609;&#3635;&#3626;&#3656;&#3591;%2056%20&#3605;&#3634;&#3617;&#3609;&#3635;&#3626;&#3656;&#3591;&#3619;&#3634;&#3618;&#3648;&#3604;&#3639;&#3629;&#360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แผนรายได้ 56 (100)"/>
      <sheetName val="นำส่งเทียบแผน"/>
      <sheetName val="เปรียบเทียบ ปมก และจริง"/>
    </sheetNames>
    <sheetDataSet>
      <sheetData sheetId="0">
        <row r="9">
          <cell r="F9">
            <v>34603.736000000004</v>
          </cell>
        </row>
        <row r="120">
          <cell r="K120">
            <v>19383.490281433333</v>
          </cell>
          <cell r="L120">
            <v>3222.0233333333335</v>
          </cell>
          <cell r="M120">
            <v>2232.4833333333336</v>
          </cell>
          <cell r="N120">
            <v>4080.0233333333335</v>
          </cell>
          <cell r="O120">
            <v>2489.8695833333336</v>
          </cell>
          <cell r="P120">
            <v>13575.882846142133</v>
          </cell>
          <cell r="Q120">
            <v>12344.609970208339</v>
          </cell>
          <cell r="R120">
            <v>19979.225955598835</v>
          </cell>
          <cell r="S120">
            <v>1776.0971332913332</v>
          </cell>
          <cell r="T120">
            <v>7592.6917216177098</v>
          </cell>
          <cell r="U120">
            <v>3228.8795733333336</v>
          </cell>
          <cell r="V120">
            <v>10094.723556037832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0"/>
  <sheetViews>
    <sheetView tabSelected="1" topLeftCell="A22" zoomScale="70" zoomScaleNormal="70" workbookViewId="0">
      <selection activeCell="Q107" sqref="Q107"/>
    </sheetView>
  </sheetViews>
  <sheetFormatPr defaultRowHeight="27.75"/>
  <cols>
    <col min="1" max="1" width="2.125" style="2" customWidth="1"/>
    <col min="2" max="2" width="59.75" style="1" customWidth="1"/>
    <col min="3" max="3" width="13.625" style="1" customWidth="1"/>
    <col min="4" max="13" width="10.875" style="1" customWidth="1"/>
    <col min="14" max="14" width="12.125" style="1" customWidth="1"/>
    <col min="15" max="15" width="14.75" style="1" bestFit="1" customWidth="1"/>
    <col min="16" max="16384" width="9" style="1"/>
  </cols>
  <sheetData>
    <row r="1" spans="1:15" ht="30.75">
      <c r="A1" s="98" t="s">
        <v>125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ht="10.5" customHeight="1" thickBot="1">
      <c r="B2" s="2"/>
    </row>
    <row r="3" spans="1:15" ht="28.5" thickBot="1">
      <c r="A3" s="3" t="s">
        <v>0</v>
      </c>
      <c r="B3" s="4"/>
      <c r="C3" s="5" t="s">
        <v>126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 t="s">
        <v>1</v>
      </c>
    </row>
    <row r="4" spans="1:15" ht="28.5" thickBot="1">
      <c r="A4" s="8" t="s">
        <v>2</v>
      </c>
      <c r="B4" s="9"/>
      <c r="C4" s="10" t="s">
        <v>3</v>
      </c>
      <c r="D4" s="11"/>
      <c r="E4" s="12"/>
      <c r="F4" s="10" t="s">
        <v>4</v>
      </c>
      <c r="G4" s="11"/>
      <c r="H4" s="12"/>
      <c r="I4" s="10" t="s">
        <v>5</v>
      </c>
      <c r="J4" s="11"/>
      <c r="K4" s="12"/>
      <c r="L4" s="10" t="s">
        <v>6</v>
      </c>
      <c r="M4" s="11"/>
      <c r="N4" s="11"/>
      <c r="O4" s="99" t="s">
        <v>128</v>
      </c>
    </row>
    <row r="5" spans="1:15" ht="28.5" thickBot="1">
      <c r="A5" s="14"/>
      <c r="B5" s="15" t="s">
        <v>7</v>
      </c>
      <c r="C5" s="16" t="s">
        <v>8</v>
      </c>
      <c r="D5" s="17" t="s">
        <v>9</v>
      </c>
      <c r="E5" s="18" t="s">
        <v>10</v>
      </c>
      <c r="F5" s="16" t="s">
        <v>11</v>
      </c>
      <c r="G5" s="17" t="s">
        <v>12</v>
      </c>
      <c r="H5" s="18" t="s">
        <v>13</v>
      </c>
      <c r="I5" s="16" t="s">
        <v>14</v>
      </c>
      <c r="J5" s="17" t="s">
        <v>15</v>
      </c>
      <c r="K5" s="18" t="s">
        <v>16</v>
      </c>
      <c r="L5" s="16" t="s">
        <v>17</v>
      </c>
      <c r="M5" s="17" t="s">
        <v>18</v>
      </c>
      <c r="N5" s="17" t="s">
        <v>19</v>
      </c>
      <c r="O5" s="13" t="s">
        <v>129</v>
      </c>
    </row>
    <row r="6" spans="1:15">
      <c r="A6" s="19" t="s">
        <v>20</v>
      </c>
      <c r="B6" s="101"/>
      <c r="C6" s="20"/>
      <c r="D6" s="21"/>
      <c r="E6" s="22"/>
      <c r="F6" s="21"/>
      <c r="G6" s="21"/>
      <c r="H6" s="21"/>
      <c r="I6" s="20"/>
      <c r="J6" s="21"/>
      <c r="K6" s="22"/>
      <c r="L6" s="21"/>
      <c r="M6" s="21"/>
      <c r="N6" s="21"/>
      <c r="O6" s="23"/>
    </row>
    <row r="7" spans="1:15">
      <c r="A7" s="24" t="s">
        <v>21</v>
      </c>
      <c r="B7" s="102"/>
      <c r="C7" s="26"/>
      <c r="D7" s="27"/>
      <c r="E7" s="28"/>
      <c r="F7" s="27"/>
      <c r="G7" s="27"/>
      <c r="H7" s="27"/>
      <c r="I7" s="26"/>
      <c r="J7" s="27"/>
      <c r="K7" s="28"/>
      <c r="L7" s="27"/>
      <c r="M7" s="27"/>
      <c r="N7" s="27"/>
      <c r="O7" s="25"/>
    </row>
    <row r="8" spans="1:15">
      <c r="A8" s="29"/>
      <c r="B8" s="70" t="s">
        <v>22</v>
      </c>
      <c r="C8" s="31"/>
      <c r="D8" s="32"/>
      <c r="E8" s="33"/>
      <c r="F8" s="32"/>
      <c r="G8" s="32"/>
      <c r="H8" s="32"/>
      <c r="I8" s="31"/>
      <c r="J8" s="32"/>
      <c r="K8" s="33"/>
      <c r="L8" s="32"/>
      <c r="M8" s="32"/>
      <c r="N8" s="32"/>
      <c r="O8" s="30"/>
    </row>
    <row r="9" spans="1:15" s="43" customFormat="1">
      <c r="A9" s="34"/>
      <c r="B9" s="43" t="s">
        <v>23</v>
      </c>
      <c r="C9" s="35">
        <v>2053</v>
      </c>
      <c r="D9" s="36"/>
      <c r="E9" s="37"/>
      <c r="F9" s="36"/>
      <c r="G9" s="36"/>
      <c r="H9" s="38"/>
      <c r="I9" s="39">
        <v>8082</v>
      </c>
      <c r="J9" s="36"/>
      <c r="K9" s="40"/>
      <c r="L9" s="36"/>
      <c r="M9" s="36"/>
      <c r="N9" s="36"/>
      <c r="O9" s="42">
        <f>SUM(C9:N9)</f>
        <v>10135</v>
      </c>
    </row>
    <row r="10" spans="1:15">
      <c r="A10" s="29"/>
      <c r="B10" s="103" t="s">
        <v>24</v>
      </c>
      <c r="C10" s="44">
        <v>2098.8000000000002</v>
      </c>
      <c r="D10" s="45"/>
      <c r="E10" s="46"/>
      <c r="F10" s="47"/>
      <c r="G10" s="45"/>
      <c r="H10" s="45"/>
      <c r="I10" s="48"/>
      <c r="J10" s="45">
        <v>2118.1999999999998</v>
      </c>
      <c r="K10" s="46"/>
      <c r="L10" s="45"/>
      <c r="M10" s="45"/>
      <c r="N10" s="45"/>
      <c r="O10" s="49">
        <f>SUM(C10:N10)</f>
        <v>4217</v>
      </c>
    </row>
    <row r="11" spans="1:15">
      <c r="A11" s="29"/>
      <c r="B11" s="103" t="s">
        <v>25</v>
      </c>
      <c r="C11" s="44">
        <v>1000</v>
      </c>
      <c r="D11" s="45">
        <v>1000</v>
      </c>
      <c r="E11" s="46">
        <v>1000</v>
      </c>
      <c r="F11" s="45">
        <v>913</v>
      </c>
      <c r="G11" s="45"/>
      <c r="H11" s="45"/>
      <c r="I11" s="48">
        <v>720</v>
      </c>
      <c r="J11" s="45"/>
      <c r="K11" s="46">
        <v>720</v>
      </c>
      <c r="L11" s="45">
        <v>720</v>
      </c>
      <c r="M11" s="45">
        <v>720</v>
      </c>
      <c r="N11" s="45">
        <v>718</v>
      </c>
      <c r="O11" s="49">
        <f>SUM(C11:N11)</f>
        <v>7511</v>
      </c>
    </row>
    <row r="12" spans="1:15" s="43" customFormat="1">
      <c r="A12" s="34"/>
      <c r="B12" s="43" t="s">
        <v>127</v>
      </c>
      <c r="C12" s="39"/>
      <c r="D12" s="36"/>
      <c r="E12" s="41"/>
      <c r="F12" s="36"/>
      <c r="G12" s="36"/>
      <c r="H12" s="36"/>
      <c r="I12" s="39">
        <v>11679.0846</v>
      </c>
      <c r="J12" s="36"/>
      <c r="K12" s="41"/>
      <c r="L12" s="36"/>
      <c r="M12" s="36"/>
      <c r="N12" s="36"/>
      <c r="O12" s="42">
        <f>SUM(C12:N12)</f>
        <v>11679.0846</v>
      </c>
    </row>
    <row r="13" spans="1:15">
      <c r="A13" s="29"/>
      <c r="B13" s="104" t="s">
        <v>26</v>
      </c>
      <c r="C13" s="50">
        <f t="shared" ref="C13:N13" si="0">SUM(C9:C12)</f>
        <v>5151.8</v>
      </c>
      <c r="D13" s="51">
        <f t="shared" si="0"/>
        <v>1000</v>
      </c>
      <c r="E13" s="52">
        <f t="shared" si="0"/>
        <v>1000</v>
      </c>
      <c r="F13" s="51">
        <f t="shared" si="0"/>
        <v>913</v>
      </c>
      <c r="G13" s="51">
        <f t="shared" si="0"/>
        <v>0</v>
      </c>
      <c r="H13" s="51">
        <f t="shared" si="0"/>
        <v>0</v>
      </c>
      <c r="I13" s="50">
        <f t="shared" si="0"/>
        <v>20481.084600000002</v>
      </c>
      <c r="J13" s="51">
        <f t="shared" si="0"/>
        <v>2118.1999999999998</v>
      </c>
      <c r="K13" s="52">
        <f t="shared" si="0"/>
        <v>720</v>
      </c>
      <c r="L13" s="51">
        <f t="shared" si="0"/>
        <v>720</v>
      </c>
      <c r="M13" s="51">
        <f t="shared" si="0"/>
        <v>720</v>
      </c>
      <c r="N13" s="51">
        <f t="shared" si="0"/>
        <v>718</v>
      </c>
      <c r="O13" s="53">
        <f>SUM(C13:N13)</f>
        <v>33542.084600000002</v>
      </c>
    </row>
    <row r="14" spans="1:15">
      <c r="A14" s="29"/>
      <c r="B14" s="70" t="s">
        <v>27</v>
      </c>
      <c r="C14" s="54"/>
      <c r="D14" s="55"/>
      <c r="E14" s="56"/>
      <c r="F14" s="55"/>
      <c r="G14" s="55"/>
      <c r="H14" s="57"/>
      <c r="I14" s="54"/>
      <c r="J14" s="55"/>
      <c r="K14" s="58"/>
      <c r="L14" s="55"/>
      <c r="M14" s="55"/>
      <c r="N14" s="55"/>
      <c r="O14" s="49"/>
    </row>
    <row r="15" spans="1:15" s="43" customFormat="1">
      <c r="A15" s="34"/>
      <c r="B15" s="43" t="s">
        <v>28</v>
      </c>
      <c r="C15" s="39"/>
      <c r="D15" s="36"/>
      <c r="E15" s="41"/>
      <c r="F15" s="36">
        <v>1109.8870263900001</v>
      </c>
      <c r="G15" s="36"/>
      <c r="H15" s="36"/>
      <c r="I15" s="39"/>
      <c r="J15" s="36">
        <v>476.21297361000001</v>
      </c>
      <c r="K15" s="41"/>
      <c r="L15" s="36"/>
      <c r="M15" s="36"/>
      <c r="N15" s="36"/>
      <c r="O15" s="42">
        <f t="shared" ref="O15:O25" si="1">SUM(C15:N15)</f>
        <v>1586.1000000000001</v>
      </c>
    </row>
    <row r="16" spans="1:15" s="43" customFormat="1">
      <c r="A16" s="34"/>
      <c r="B16" s="43" t="s">
        <v>29</v>
      </c>
      <c r="C16" s="39"/>
      <c r="D16" s="36"/>
      <c r="E16" s="41"/>
      <c r="F16" s="36"/>
      <c r="G16" s="36"/>
      <c r="H16" s="36"/>
      <c r="I16" s="39"/>
      <c r="J16" s="36">
        <v>2075</v>
      </c>
      <c r="K16" s="41"/>
      <c r="L16" s="36"/>
      <c r="M16" s="36"/>
      <c r="N16" s="36"/>
      <c r="O16" s="42">
        <f t="shared" si="1"/>
        <v>2075</v>
      </c>
    </row>
    <row r="17" spans="1:15" s="43" customFormat="1">
      <c r="A17" s="34"/>
      <c r="B17" s="43" t="s">
        <v>30</v>
      </c>
      <c r="C17" s="39"/>
      <c r="D17" s="36"/>
      <c r="E17" s="41"/>
      <c r="F17" s="36"/>
      <c r="G17" s="36">
        <v>70.374615230000003</v>
      </c>
      <c r="H17" s="36"/>
      <c r="I17" s="35"/>
      <c r="J17" s="59"/>
      <c r="K17" s="41"/>
      <c r="L17" s="36">
        <v>170.61808293000001</v>
      </c>
      <c r="M17" s="36"/>
      <c r="N17" s="36"/>
      <c r="O17" s="42">
        <f t="shared" si="1"/>
        <v>240.99269816000003</v>
      </c>
    </row>
    <row r="18" spans="1:15">
      <c r="A18" s="29"/>
      <c r="B18" s="1" t="s">
        <v>31</v>
      </c>
      <c r="C18" s="48">
        <v>1.357</v>
      </c>
      <c r="D18" s="45"/>
      <c r="E18" s="46"/>
      <c r="F18" s="45"/>
      <c r="G18" s="45"/>
      <c r="H18" s="45"/>
      <c r="I18" s="44"/>
      <c r="J18" s="45"/>
      <c r="K18" s="46"/>
      <c r="L18" s="45"/>
      <c r="M18" s="45"/>
      <c r="N18" s="45"/>
      <c r="O18" s="49">
        <f t="shared" si="1"/>
        <v>1.357</v>
      </c>
    </row>
    <row r="19" spans="1:15">
      <c r="A19" s="29"/>
      <c r="B19" s="1" t="s">
        <v>130</v>
      </c>
      <c r="C19" s="48"/>
      <c r="D19" s="45"/>
      <c r="E19" s="46"/>
      <c r="F19" s="45"/>
      <c r="G19" s="45">
        <v>1800</v>
      </c>
      <c r="H19" s="45"/>
      <c r="I19" s="48"/>
      <c r="J19" s="45"/>
      <c r="K19" s="46"/>
      <c r="L19" s="45"/>
      <c r="M19" s="45"/>
      <c r="N19" s="45"/>
      <c r="O19" s="49">
        <f t="shared" si="1"/>
        <v>1800</v>
      </c>
    </row>
    <row r="20" spans="1:15">
      <c r="A20" s="29"/>
      <c r="B20" s="1" t="s">
        <v>131</v>
      </c>
      <c r="C20" s="48"/>
      <c r="D20" s="45"/>
      <c r="E20" s="46"/>
      <c r="F20" s="45"/>
      <c r="G20" s="45"/>
      <c r="H20" s="45"/>
      <c r="I20" s="48"/>
      <c r="J20" s="45">
        <v>556.9655305</v>
      </c>
      <c r="K20" s="46"/>
      <c r="L20" s="45"/>
      <c r="M20" s="45"/>
      <c r="N20" s="45"/>
      <c r="O20" s="49">
        <f t="shared" si="1"/>
        <v>556.9655305</v>
      </c>
    </row>
    <row r="21" spans="1:15">
      <c r="A21" s="29"/>
      <c r="B21" s="105" t="s">
        <v>32</v>
      </c>
      <c r="C21" s="48"/>
      <c r="D21" s="47"/>
      <c r="E21" s="46"/>
      <c r="F21" s="45"/>
      <c r="G21" s="45"/>
      <c r="H21" s="45"/>
      <c r="I21" s="48"/>
      <c r="J21" s="45"/>
      <c r="K21" s="46"/>
      <c r="L21" s="45"/>
      <c r="M21" s="45"/>
      <c r="N21" s="45"/>
      <c r="O21" s="49">
        <f t="shared" si="1"/>
        <v>0</v>
      </c>
    </row>
    <row r="22" spans="1:15">
      <c r="A22" s="29"/>
      <c r="B22" s="105" t="s">
        <v>33</v>
      </c>
      <c r="C22" s="48"/>
      <c r="D22" s="47"/>
      <c r="E22" s="46"/>
      <c r="F22" s="45"/>
      <c r="G22" s="45"/>
      <c r="H22" s="45"/>
      <c r="I22" s="48"/>
      <c r="J22" s="45"/>
      <c r="K22" s="46"/>
      <c r="L22" s="45"/>
      <c r="M22" s="45"/>
      <c r="N22" s="45"/>
      <c r="O22" s="49">
        <f t="shared" si="1"/>
        <v>0</v>
      </c>
    </row>
    <row r="23" spans="1:15">
      <c r="A23" s="29"/>
      <c r="B23" s="105" t="s">
        <v>34</v>
      </c>
      <c r="C23" s="48"/>
      <c r="D23" s="47"/>
      <c r="E23" s="46"/>
      <c r="F23" s="45"/>
      <c r="G23" s="45"/>
      <c r="H23" s="45"/>
      <c r="I23" s="48"/>
      <c r="J23" s="45"/>
      <c r="K23" s="46"/>
      <c r="L23" s="45"/>
      <c r="M23" s="45"/>
      <c r="N23" s="45"/>
      <c r="O23" s="49">
        <f t="shared" si="1"/>
        <v>0</v>
      </c>
    </row>
    <row r="24" spans="1:15">
      <c r="A24" s="29"/>
      <c r="B24" s="105" t="s">
        <v>35</v>
      </c>
      <c r="C24" s="60"/>
      <c r="D24" s="61"/>
      <c r="E24" s="46"/>
      <c r="F24" s="45"/>
      <c r="G24" s="45"/>
      <c r="H24" s="45"/>
      <c r="I24" s="48"/>
      <c r="J24" s="45"/>
      <c r="K24" s="46"/>
      <c r="L24" s="45"/>
      <c r="M24" s="45"/>
      <c r="N24" s="45"/>
      <c r="O24" s="49">
        <f t="shared" si="1"/>
        <v>0</v>
      </c>
    </row>
    <row r="25" spans="1:15" s="43" customFormat="1">
      <c r="A25" s="34"/>
      <c r="B25" s="106" t="s">
        <v>36</v>
      </c>
      <c r="C25" s="62"/>
      <c r="D25" s="63"/>
      <c r="E25" s="41"/>
      <c r="F25" s="36"/>
      <c r="G25" s="36"/>
      <c r="H25" s="36"/>
      <c r="I25" s="39"/>
      <c r="J25" s="36"/>
      <c r="K25" s="41"/>
      <c r="L25" s="36"/>
      <c r="M25" s="36"/>
      <c r="N25" s="36"/>
      <c r="O25" s="42">
        <f t="shared" si="1"/>
        <v>0</v>
      </c>
    </row>
    <row r="26" spans="1:15">
      <c r="A26" s="29"/>
      <c r="B26" s="104" t="s">
        <v>37</v>
      </c>
      <c r="C26" s="50">
        <f t="shared" ref="C26:N26" si="2">SUM(C15:C25)</f>
        <v>1.357</v>
      </c>
      <c r="D26" s="51">
        <f t="shared" si="2"/>
        <v>0</v>
      </c>
      <c r="E26" s="52">
        <f t="shared" si="2"/>
        <v>0</v>
      </c>
      <c r="F26" s="51">
        <f t="shared" si="2"/>
        <v>1109.8870263900001</v>
      </c>
      <c r="G26" s="51">
        <f t="shared" si="2"/>
        <v>1870.37461523</v>
      </c>
      <c r="H26" s="51">
        <f t="shared" si="2"/>
        <v>0</v>
      </c>
      <c r="I26" s="50">
        <f t="shared" si="2"/>
        <v>0</v>
      </c>
      <c r="J26" s="51">
        <f t="shared" si="2"/>
        <v>3108.1785041100002</v>
      </c>
      <c r="K26" s="52">
        <f t="shared" si="2"/>
        <v>0</v>
      </c>
      <c r="L26" s="51">
        <f t="shared" si="2"/>
        <v>170.61808293000001</v>
      </c>
      <c r="M26" s="51">
        <f t="shared" si="2"/>
        <v>0</v>
      </c>
      <c r="N26" s="51">
        <f t="shared" si="2"/>
        <v>0</v>
      </c>
      <c r="O26" s="53">
        <f>SUM(C26:N26)</f>
        <v>6260.4152286600001</v>
      </c>
    </row>
    <row r="27" spans="1:15">
      <c r="A27" s="29"/>
      <c r="B27" s="70" t="s">
        <v>38</v>
      </c>
      <c r="C27" s="54"/>
      <c r="D27" s="55"/>
      <c r="E27" s="58"/>
      <c r="F27" s="55"/>
      <c r="G27" s="55"/>
      <c r="H27" s="55"/>
      <c r="I27" s="54"/>
      <c r="J27" s="55"/>
      <c r="K27" s="58"/>
      <c r="L27" s="55"/>
      <c r="M27" s="55"/>
      <c r="N27" s="55"/>
      <c r="O27" s="49"/>
    </row>
    <row r="28" spans="1:15" s="43" customFormat="1">
      <c r="A28" s="34"/>
      <c r="B28" s="43" t="s">
        <v>39</v>
      </c>
      <c r="C28" s="39"/>
      <c r="D28" s="59"/>
      <c r="E28" s="41"/>
      <c r="F28" s="36"/>
      <c r="G28" s="36"/>
      <c r="H28" s="36"/>
      <c r="I28" s="39"/>
      <c r="J28" s="36"/>
      <c r="K28" s="41"/>
      <c r="L28" s="36">
        <v>7398</v>
      </c>
      <c r="M28" s="36"/>
      <c r="N28" s="36"/>
      <c r="O28" s="42">
        <f t="shared" ref="O28:O32" si="3">SUM(C28:N28)</f>
        <v>7398</v>
      </c>
    </row>
    <row r="29" spans="1:15" s="43" customFormat="1">
      <c r="A29" s="34"/>
      <c r="B29" s="43" t="s">
        <v>41</v>
      </c>
      <c r="C29" s="39"/>
      <c r="D29" s="36">
        <v>1594.4639752800001</v>
      </c>
      <c r="E29" s="41"/>
      <c r="F29" s="36"/>
      <c r="G29" s="36"/>
      <c r="H29" s="36">
        <v>2870.0364653500001</v>
      </c>
      <c r="I29" s="39"/>
      <c r="J29" s="59"/>
      <c r="K29" s="41"/>
      <c r="L29" s="36"/>
      <c r="M29" s="36"/>
      <c r="N29" s="36"/>
      <c r="O29" s="42">
        <f t="shared" si="3"/>
        <v>4464.5004406300004</v>
      </c>
    </row>
    <row r="30" spans="1:15" s="43" customFormat="1">
      <c r="A30" s="34"/>
      <c r="B30" s="43" t="s">
        <v>40</v>
      </c>
      <c r="C30" s="39"/>
      <c r="D30" s="36">
        <v>1354.0318986899999</v>
      </c>
      <c r="E30" s="64"/>
      <c r="F30" s="36"/>
      <c r="G30" s="36">
        <v>1240.0384322</v>
      </c>
      <c r="H30" s="36"/>
      <c r="I30" s="35"/>
      <c r="J30" s="36">
        <v>1549.2640475200001</v>
      </c>
      <c r="K30" s="41"/>
      <c r="L30" s="36"/>
      <c r="M30" s="36">
        <v>1329.85962262</v>
      </c>
      <c r="N30" s="36"/>
      <c r="O30" s="42">
        <f t="shared" si="3"/>
        <v>5473.1940010299995</v>
      </c>
    </row>
    <row r="31" spans="1:15" s="43" customFormat="1">
      <c r="A31" s="34"/>
      <c r="B31" s="43" t="s">
        <v>42</v>
      </c>
      <c r="C31" s="39">
        <v>345.56090774</v>
      </c>
      <c r="D31" s="36"/>
      <c r="E31" s="41"/>
      <c r="F31" s="36"/>
      <c r="G31" s="36"/>
      <c r="H31" s="36"/>
      <c r="I31" s="39"/>
      <c r="J31" s="59"/>
      <c r="K31" s="41"/>
      <c r="L31" s="36"/>
      <c r="M31" s="36"/>
      <c r="N31" s="36"/>
      <c r="O31" s="42">
        <f t="shared" si="3"/>
        <v>345.56090774</v>
      </c>
    </row>
    <row r="32" spans="1:15" s="43" customFormat="1">
      <c r="A32" s="34"/>
      <c r="B32" s="43" t="s">
        <v>132</v>
      </c>
      <c r="C32" s="39">
        <v>452.13402200000002</v>
      </c>
      <c r="D32" s="36"/>
      <c r="E32" s="41"/>
      <c r="F32" s="36"/>
      <c r="G32" s="36"/>
      <c r="H32" s="36"/>
      <c r="I32" s="39"/>
      <c r="J32" s="36">
        <v>587.77422860000001</v>
      </c>
      <c r="K32" s="41"/>
      <c r="L32" s="36"/>
      <c r="M32" s="36"/>
      <c r="N32" s="36"/>
      <c r="O32" s="42">
        <f t="shared" si="3"/>
        <v>1039.9082506</v>
      </c>
    </row>
    <row r="33" spans="1:15">
      <c r="A33" s="29"/>
      <c r="B33" s="104" t="s">
        <v>43</v>
      </c>
      <c r="C33" s="50">
        <f>SUM(C28:C32)</f>
        <v>797.69492974000002</v>
      </c>
      <c r="D33" s="51">
        <f>SUM(D28:D32)</f>
        <v>2948.49587397</v>
      </c>
      <c r="E33" s="52">
        <f>SUM(E28:E32)</f>
        <v>0</v>
      </c>
      <c r="F33" s="51">
        <f>SUM(F28:F32)</f>
        <v>0</v>
      </c>
      <c r="G33" s="51">
        <f>SUM(G28:G32)</f>
        <v>1240.0384322</v>
      </c>
      <c r="H33" s="51">
        <f>SUM(H28:H32)</f>
        <v>2870.0364653500001</v>
      </c>
      <c r="I33" s="50">
        <f>SUM(I28:I32)</f>
        <v>0</v>
      </c>
      <c r="J33" s="51">
        <f>SUM(J28:J32)</f>
        <v>2137.0382761199999</v>
      </c>
      <c r="K33" s="52">
        <f>SUM(K28:K32)</f>
        <v>0</v>
      </c>
      <c r="L33" s="51">
        <f>SUM(L28:L32)</f>
        <v>7398</v>
      </c>
      <c r="M33" s="51">
        <f>SUM(M28:M32)</f>
        <v>1329.85962262</v>
      </c>
      <c r="N33" s="51">
        <f>SUM(N28:N32)</f>
        <v>0</v>
      </c>
      <c r="O33" s="53">
        <f>SUM(C33:N33)</f>
        <v>18721.1636</v>
      </c>
    </row>
    <row r="34" spans="1:15">
      <c r="A34" s="29"/>
      <c r="B34" s="70" t="s">
        <v>44</v>
      </c>
      <c r="C34" s="54"/>
      <c r="D34" s="55"/>
      <c r="E34" s="58"/>
      <c r="F34" s="55"/>
      <c r="G34" s="55"/>
      <c r="H34" s="55"/>
      <c r="I34" s="54"/>
      <c r="J34" s="55"/>
      <c r="K34" s="58"/>
      <c r="L34" s="55"/>
      <c r="M34" s="55"/>
      <c r="N34" s="55"/>
      <c r="O34" s="49"/>
    </row>
    <row r="35" spans="1:15" s="43" customFormat="1">
      <c r="A35" s="34"/>
      <c r="B35" s="43" t="s">
        <v>45</v>
      </c>
      <c r="C35" s="39"/>
      <c r="D35" s="36"/>
      <c r="E35" s="41"/>
      <c r="F35" s="36">
        <v>501.5</v>
      </c>
      <c r="G35" s="65"/>
      <c r="H35" s="36">
        <v>1000</v>
      </c>
      <c r="I35" s="39"/>
      <c r="J35" s="36"/>
      <c r="K35" s="41"/>
      <c r="L35" s="36"/>
      <c r="M35" s="36"/>
      <c r="N35" s="36"/>
      <c r="O35" s="42">
        <f t="shared" ref="O35:O96" si="4">SUM(C35:N35)</f>
        <v>1501.5</v>
      </c>
    </row>
    <row r="36" spans="1:15" s="43" customFormat="1">
      <c r="A36" s="34"/>
      <c r="B36" s="43" t="s">
        <v>46</v>
      </c>
      <c r="C36" s="39"/>
      <c r="D36" s="36"/>
      <c r="E36" s="41"/>
      <c r="F36" s="36"/>
      <c r="G36" s="36"/>
      <c r="H36" s="36"/>
      <c r="I36" s="39"/>
      <c r="J36" s="36"/>
      <c r="K36" s="41"/>
      <c r="L36" s="36"/>
      <c r="M36" s="36"/>
      <c r="N36" s="36"/>
      <c r="O36" s="42">
        <f t="shared" si="4"/>
        <v>0</v>
      </c>
    </row>
    <row r="37" spans="1:15" s="43" customFormat="1">
      <c r="A37" s="34"/>
      <c r="B37" s="43" t="s">
        <v>47</v>
      </c>
      <c r="C37" s="39"/>
      <c r="D37" s="36"/>
      <c r="E37" s="64">
        <v>522</v>
      </c>
      <c r="F37" s="36"/>
      <c r="G37" s="36"/>
      <c r="H37" s="65">
        <v>569.80999999999995</v>
      </c>
      <c r="I37" s="39"/>
      <c r="J37" s="36"/>
      <c r="K37" s="41"/>
      <c r="L37" s="36"/>
      <c r="M37" s="36"/>
      <c r="N37" s="36"/>
      <c r="O37" s="42">
        <f t="shared" si="4"/>
        <v>1091.81</v>
      </c>
    </row>
    <row r="38" spans="1:15" s="43" customFormat="1">
      <c r="A38" s="34"/>
      <c r="B38" s="43" t="s">
        <v>48</v>
      </c>
      <c r="C38" s="39"/>
      <c r="D38" s="36"/>
      <c r="E38" s="41"/>
      <c r="F38" s="36"/>
      <c r="G38" s="36"/>
      <c r="H38" s="36"/>
      <c r="I38" s="39"/>
      <c r="J38" s="36"/>
      <c r="K38" s="41"/>
      <c r="L38" s="36"/>
      <c r="M38" s="36"/>
      <c r="N38" s="36"/>
      <c r="O38" s="42">
        <f t="shared" si="4"/>
        <v>0</v>
      </c>
    </row>
    <row r="39" spans="1:15">
      <c r="A39" s="29"/>
      <c r="B39" s="104" t="s">
        <v>49</v>
      </c>
      <c r="C39" s="50">
        <f>SUM(C35:C38)</f>
        <v>0</v>
      </c>
      <c r="D39" s="51">
        <f t="shared" ref="D39:N39" si="5">SUM(D35:D38)</f>
        <v>0</v>
      </c>
      <c r="E39" s="52">
        <f t="shared" si="5"/>
        <v>522</v>
      </c>
      <c r="F39" s="51">
        <f t="shared" si="5"/>
        <v>501.5</v>
      </c>
      <c r="G39" s="51">
        <f t="shared" si="5"/>
        <v>0</v>
      </c>
      <c r="H39" s="51">
        <f>SUM(H35:H38)</f>
        <v>1569.81</v>
      </c>
      <c r="I39" s="50">
        <f t="shared" si="5"/>
        <v>0</v>
      </c>
      <c r="J39" s="51">
        <f t="shared" si="5"/>
        <v>0</v>
      </c>
      <c r="K39" s="52">
        <f t="shared" si="5"/>
        <v>0</v>
      </c>
      <c r="L39" s="51">
        <f t="shared" si="5"/>
        <v>0</v>
      </c>
      <c r="M39" s="51">
        <f t="shared" si="5"/>
        <v>0</v>
      </c>
      <c r="N39" s="51">
        <f t="shared" si="5"/>
        <v>0</v>
      </c>
      <c r="O39" s="53">
        <f>SUM(C39:N39)</f>
        <v>2593.31</v>
      </c>
    </row>
    <row r="40" spans="1:15">
      <c r="A40" s="29"/>
      <c r="B40" s="70" t="s">
        <v>50</v>
      </c>
      <c r="C40" s="54"/>
      <c r="D40" s="55"/>
      <c r="E40" s="58"/>
      <c r="F40" s="55"/>
      <c r="G40" s="55"/>
      <c r="H40" s="55"/>
      <c r="I40" s="54"/>
      <c r="J40" s="55"/>
      <c r="K40" s="58"/>
      <c r="L40" s="55"/>
      <c r="M40" s="55"/>
      <c r="N40" s="55"/>
      <c r="O40" s="49"/>
    </row>
    <row r="41" spans="1:15" s="43" customFormat="1">
      <c r="A41" s="34"/>
      <c r="B41" s="43" t="s">
        <v>51</v>
      </c>
      <c r="C41" s="39"/>
      <c r="D41" s="36"/>
      <c r="E41" s="41"/>
      <c r="F41" s="36">
        <f>3018+313</f>
        <v>3331</v>
      </c>
      <c r="G41" s="36"/>
      <c r="H41" s="36"/>
      <c r="I41" s="39"/>
      <c r="J41" s="36"/>
      <c r="K41" s="41"/>
      <c r="L41" s="36"/>
      <c r="M41" s="36"/>
      <c r="N41" s="36"/>
      <c r="O41" s="42">
        <f t="shared" si="4"/>
        <v>3331</v>
      </c>
    </row>
    <row r="42" spans="1:15">
      <c r="A42" s="29"/>
      <c r="B42" s="1" t="s">
        <v>52</v>
      </c>
      <c r="C42" s="48"/>
      <c r="D42" s="45"/>
      <c r="E42" s="46"/>
      <c r="F42" s="45"/>
      <c r="G42" s="45"/>
      <c r="H42" s="45"/>
      <c r="I42" s="48"/>
      <c r="J42" s="45"/>
      <c r="K42" s="46"/>
      <c r="L42" s="45">
        <v>71.55</v>
      </c>
      <c r="M42" s="45"/>
      <c r="N42" s="45"/>
      <c r="O42" s="49">
        <f t="shared" si="4"/>
        <v>71.55</v>
      </c>
    </row>
    <row r="43" spans="1:15">
      <c r="A43" s="29"/>
      <c r="B43" s="1" t="s">
        <v>53</v>
      </c>
      <c r="C43" s="48"/>
      <c r="D43" s="45"/>
      <c r="E43" s="46"/>
      <c r="F43" s="45"/>
      <c r="G43" s="45"/>
      <c r="H43" s="45"/>
      <c r="I43" s="48"/>
      <c r="J43" s="45">
        <v>30.76</v>
      </c>
      <c r="K43" s="46"/>
      <c r="L43" s="45">
        <v>24.72</v>
      </c>
      <c r="M43" s="45"/>
      <c r="N43" s="45"/>
      <c r="O43" s="49">
        <f t="shared" si="4"/>
        <v>55.480000000000004</v>
      </c>
    </row>
    <row r="44" spans="1:15">
      <c r="A44" s="29"/>
      <c r="B44" s="1" t="s">
        <v>54</v>
      </c>
      <c r="C44" s="48"/>
      <c r="D44" s="45"/>
      <c r="E44" s="46"/>
      <c r="F44" s="45"/>
      <c r="G44" s="45"/>
      <c r="H44" s="45"/>
      <c r="I44" s="44"/>
      <c r="J44" s="66"/>
      <c r="K44" s="46"/>
      <c r="L44" s="66"/>
      <c r="M44" s="45"/>
      <c r="N44" s="45">
        <v>7.3829472599999999</v>
      </c>
      <c r="O44" s="49">
        <f t="shared" si="4"/>
        <v>7.3829472599999999</v>
      </c>
    </row>
    <row r="45" spans="1:15" s="43" customFormat="1">
      <c r="A45" s="34"/>
      <c r="B45" s="43" t="s">
        <v>55</v>
      </c>
      <c r="C45" s="39"/>
      <c r="D45" s="36"/>
      <c r="E45" s="41"/>
      <c r="F45" s="67">
        <v>7.6742900000000003E-3</v>
      </c>
      <c r="G45" s="36"/>
      <c r="H45" s="36"/>
      <c r="I45" s="35"/>
      <c r="J45" s="59"/>
      <c r="K45" s="68">
        <v>343</v>
      </c>
      <c r="L45" s="36">
        <v>1.4622380000000001E-2</v>
      </c>
      <c r="M45" s="36"/>
      <c r="N45" s="36"/>
      <c r="O45" s="42">
        <f t="shared" si="4"/>
        <v>343.02229667</v>
      </c>
    </row>
    <row r="46" spans="1:15">
      <c r="A46" s="29"/>
      <c r="B46" s="104" t="s">
        <v>56</v>
      </c>
      <c r="C46" s="50">
        <f t="shared" ref="C46:N46" si="6">SUM(C41:C45)</f>
        <v>0</v>
      </c>
      <c r="D46" s="51">
        <f t="shared" si="6"/>
        <v>0</v>
      </c>
      <c r="E46" s="52">
        <f t="shared" si="6"/>
        <v>0</v>
      </c>
      <c r="F46" s="51">
        <f t="shared" si="6"/>
        <v>3331.0076742900001</v>
      </c>
      <c r="G46" s="51">
        <f t="shared" si="6"/>
        <v>0</v>
      </c>
      <c r="H46" s="51">
        <f t="shared" si="6"/>
        <v>0</v>
      </c>
      <c r="I46" s="50">
        <f t="shared" si="6"/>
        <v>0</v>
      </c>
      <c r="J46" s="51">
        <f t="shared" si="6"/>
        <v>30.76</v>
      </c>
      <c r="K46" s="52">
        <f t="shared" si="6"/>
        <v>343</v>
      </c>
      <c r="L46" s="51">
        <f t="shared" si="6"/>
        <v>96.284622380000002</v>
      </c>
      <c r="M46" s="51">
        <f t="shared" si="6"/>
        <v>0</v>
      </c>
      <c r="N46" s="51">
        <f t="shared" si="6"/>
        <v>7.3829472599999999</v>
      </c>
      <c r="O46" s="53">
        <f>SUM(C46:N46)</f>
        <v>3808.4352439300005</v>
      </c>
    </row>
    <row r="47" spans="1:15">
      <c r="A47" s="29"/>
      <c r="B47" s="70" t="s">
        <v>57</v>
      </c>
      <c r="C47" s="54"/>
      <c r="D47" s="55"/>
      <c r="E47" s="58"/>
      <c r="F47" s="55"/>
      <c r="G47" s="55"/>
      <c r="H47" s="55"/>
      <c r="I47" s="54"/>
      <c r="J47" s="55"/>
      <c r="K47" s="58"/>
      <c r="L47" s="55"/>
      <c r="M47" s="55"/>
      <c r="N47" s="55"/>
      <c r="O47" s="49"/>
    </row>
    <row r="48" spans="1:15" s="43" customFormat="1">
      <c r="A48" s="34"/>
      <c r="B48" s="43" t="s">
        <v>58</v>
      </c>
      <c r="C48" s="39"/>
      <c r="D48" s="36"/>
      <c r="E48" s="41"/>
      <c r="F48" s="36"/>
      <c r="G48" s="36"/>
      <c r="H48" s="36"/>
      <c r="I48" s="39"/>
      <c r="J48" s="36"/>
      <c r="K48" s="41"/>
      <c r="L48" s="36"/>
      <c r="M48" s="36"/>
      <c r="N48" s="36"/>
      <c r="O48" s="42">
        <f t="shared" si="4"/>
        <v>0</v>
      </c>
    </row>
    <row r="49" spans="1:15" s="43" customFormat="1">
      <c r="A49" s="34"/>
      <c r="B49" s="43" t="s">
        <v>59</v>
      </c>
      <c r="C49" s="39"/>
      <c r="D49" s="36"/>
      <c r="E49" s="41"/>
      <c r="F49" s="36"/>
      <c r="G49" s="36"/>
      <c r="H49" s="36"/>
      <c r="I49" s="39"/>
      <c r="J49" s="36"/>
      <c r="K49" s="41"/>
      <c r="L49" s="36"/>
      <c r="M49" s="36"/>
      <c r="N49" s="36"/>
      <c r="O49" s="42">
        <f t="shared" si="4"/>
        <v>0</v>
      </c>
    </row>
    <row r="50" spans="1:15" s="43" customFormat="1">
      <c r="A50" s="34"/>
      <c r="B50" s="43" t="s">
        <v>60</v>
      </c>
      <c r="C50" s="39"/>
      <c r="D50" s="36"/>
      <c r="E50" s="41"/>
      <c r="F50" s="36"/>
      <c r="G50" s="36"/>
      <c r="H50" s="36"/>
      <c r="I50" s="39"/>
      <c r="J50" s="36"/>
      <c r="K50" s="41"/>
      <c r="L50" s="36"/>
      <c r="M50" s="36"/>
      <c r="N50" s="36"/>
      <c r="O50" s="42">
        <f>SUM(C50:N50)</f>
        <v>0</v>
      </c>
    </row>
    <row r="51" spans="1:15" s="43" customFormat="1">
      <c r="A51" s="34"/>
      <c r="B51" s="43" t="s">
        <v>61</v>
      </c>
      <c r="C51" s="39"/>
      <c r="D51" s="36"/>
      <c r="E51" s="41"/>
      <c r="F51" s="36"/>
      <c r="G51" s="36"/>
      <c r="H51" s="36"/>
      <c r="I51" s="39"/>
      <c r="J51" s="36"/>
      <c r="K51" s="41"/>
      <c r="L51" s="36"/>
      <c r="M51" s="36"/>
      <c r="N51" s="36"/>
      <c r="O51" s="42">
        <f t="shared" si="4"/>
        <v>0</v>
      </c>
    </row>
    <row r="52" spans="1:15" s="43" customFormat="1">
      <c r="A52" s="34"/>
      <c r="B52" s="43" t="s">
        <v>62</v>
      </c>
      <c r="C52" s="39"/>
      <c r="D52" s="36"/>
      <c r="E52" s="41"/>
      <c r="F52" s="36"/>
      <c r="G52" s="36"/>
      <c r="H52" s="36"/>
      <c r="I52" s="39"/>
      <c r="J52" s="36"/>
      <c r="K52" s="41"/>
      <c r="L52" s="36"/>
      <c r="M52" s="36"/>
      <c r="N52" s="36"/>
      <c r="O52" s="42">
        <v>0</v>
      </c>
    </row>
    <row r="53" spans="1:15" s="43" customFormat="1">
      <c r="A53" s="34"/>
      <c r="B53" s="43" t="s">
        <v>63</v>
      </c>
      <c r="C53" s="39"/>
      <c r="D53" s="36"/>
      <c r="E53" s="41"/>
      <c r="F53" s="36">
        <v>30</v>
      </c>
      <c r="G53" s="36"/>
      <c r="H53" s="36"/>
      <c r="I53" s="39"/>
      <c r="J53" s="36"/>
      <c r="K53" s="41">
        <v>177</v>
      </c>
      <c r="L53" s="36"/>
      <c r="M53" s="36"/>
      <c r="N53" s="36"/>
      <c r="O53" s="42">
        <f t="shared" si="4"/>
        <v>207</v>
      </c>
    </row>
    <row r="54" spans="1:15" s="43" customFormat="1">
      <c r="A54" s="34"/>
      <c r="B54" s="43" t="s">
        <v>64</v>
      </c>
      <c r="C54" s="39"/>
      <c r="D54" s="36"/>
      <c r="E54" s="41"/>
      <c r="F54" s="36"/>
      <c r="G54" s="36"/>
      <c r="H54" s="36"/>
      <c r="I54" s="39"/>
      <c r="J54" s="36"/>
      <c r="K54" s="41"/>
      <c r="L54" s="36"/>
      <c r="M54" s="36"/>
      <c r="N54" s="36"/>
      <c r="O54" s="42">
        <v>0</v>
      </c>
    </row>
    <row r="55" spans="1:15">
      <c r="A55" s="29"/>
      <c r="B55" s="104" t="s">
        <v>65</v>
      </c>
      <c r="C55" s="50">
        <f>SUM(C48:C54)</f>
        <v>0</v>
      </c>
      <c r="D55" s="51">
        <f t="shared" ref="D55:N55" si="7">SUM(D48:D54)</f>
        <v>0</v>
      </c>
      <c r="E55" s="52">
        <f t="shared" si="7"/>
        <v>0</v>
      </c>
      <c r="F55" s="51">
        <f t="shared" si="7"/>
        <v>30</v>
      </c>
      <c r="G55" s="51">
        <f t="shared" si="7"/>
        <v>0</v>
      </c>
      <c r="H55" s="51">
        <f t="shared" si="7"/>
        <v>0</v>
      </c>
      <c r="I55" s="50">
        <f t="shared" si="7"/>
        <v>0</v>
      </c>
      <c r="J55" s="51">
        <f t="shared" si="7"/>
        <v>0</v>
      </c>
      <c r="K55" s="52">
        <f t="shared" si="7"/>
        <v>177</v>
      </c>
      <c r="L55" s="51">
        <f t="shared" si="7"/>
        <v>0</v>
      </c>
      <c r="M55" s="51">
        <f t="shared" si="7"/>
        <v>0</v>
      </c>
      <c r="N55" s="51">
        <f t="shared" si="7"/>
        <v>0</v>
      </c>
      <c r="O55" s="53">
        <f>SUM(C55:N55)</f>
        <v>207</v>
      </c>
    </row>
    <row r="56" spans="1:15">
      <c r="A56" s="29"/>
      <c r="B56" s="70" t="s">
        <v>66</v>
      </c>
      <c r="C56" s="54"/>
      <c r="D56" s="55"/>
      <c r="E56" s="58"/>
      <c r="F56" s="55"/>
      <c r="G56" s="55"/>
      <c r="H56" s="55"/>
      <c r="I56" s="54"/>
      <c r="J56" s="55"/>
      <c r="K56" s="58"/>
      <c r="L56" s="55"/>
      <c r="M56" s="55"/>
      <c r="N56" s="55"/>
      <c r="O56" s="49"/>
    </row>
    <row r="57" spans="1:15" s="43" customFormat="1">
      <c r="A57" s="34"/>
      <c r="B57" s="43" t="s">
        <v>67</v>
      </c>
      <c r="C57" s="39">
        <v>366.34506837999999</v>
      </c>
      <c r="D57" s="36"/>
      <c r="E57" s="41"/>
      <c r="F57" s="36"/>
      <c r="G57" s="36"/>
      <c r="H57" s="36"/>
      <c r="I57" s="35"/>
      <c r="J57" s="59"/>
      <c r="K57" s="68"/>
      <c r="L57" s="36">
        <v>378.51217315000008</v>
      </c>
      <c r="M57" s="36"/>
      <c r="N57" s="36"/>
      <c r="O57" s="42">
        <f t="shared" si="4"/>
        <v>744.85724153000001</v>
      </c>
    </row>
    <row r="58" spans="1:15">
      <c r="A58" s="29"/>
      <c r="B58" s="107" t="s">
        <v>68</v>
      </c>
      <c r="C58" s="48">
        <v>1120</v>
      </c>
      <c r="D58" s="45">
        <v>1120</v>
      </c>
      <c r="E58" s="46">
        <f>1120</f>
        <v>1120</v>
      </c>
      <c r="F58" s="45">
        <v>1120</v>
      </c>
      <c r="G58" s="45">
        <v>1120</v>
      </c>
      <c r="H58" s="45">
        <v>1120</v>
      </c>
      <c r="I58" s="48">
        <v>1120</v>
      </c>
      <c r="J58" s="45">
        <v>1120</v>
      </c>
      <c r="K58" s="46">
        <v>1120</v>
      </c>
      <c r="L58" s="45">
        <v>1120</v>
      </c>
      <c r="M58" s="45">
        <v>1120</v>
      </c>
      <c r="N58" s="45">
        <v>1120</v>
      </c>
      <c r="O58" s="49">
        <f t="shared" si="4"/>
        <v>13440</v>
      </c>
    </row>
    <row r="59" spans="1:15">
      <c r="A59" s="29"/>
      <c r="B59" s="107" t="s">
        <v>69</v>
      </c>
      <c r="C59" s="48"/>
      <c r="D59" s="45"/>
      <c r="E59" s="46">
        <f>192.172+30.38333689+10.0106+0.06693988</f>
        <v>232.63287677000002</v>
      </c>
      <c r="F59" s="45"/>
      <c r="G59" s="45"/>
      <c r="H59" s="45">
        <f>219.80730272+9.8834+3.52236318</f>
        <v>233.2130659</v>
      </c>
      <c r="I59" s="48"/>
      <c r="J59" s="45"/>
      <c r="K59" s="46">
        <f>0.11501608+207.79285199+10.1382</f>
        <v>218.04606807000002</v>
      </c>
      <c r="L59" s="45"/>
      <c r="M59" s="45"/>
      <c r="N59" s="45">
        <f>3.43007794+182.716+15.65997822+11.4668</f>
        <v>213.27285616</v>
      </c>
      <c r="O59" s="49">
        <f t="shared" si="4"/>
        <v>897.16486690000011</v>
      </c>
    </row>
    <row r="60" spans="1:15">
      <c r="A60" s="29"/>
      <c r="B60" s="1" t="s">
        <v>70</v>
      </c>
      <c r="C60" s="48">
        <v>16.4787</v>
      </c>
      <c r="D60" s="45"/>
      <c r="E60" s="69"/>
      <c r="F60" s="45"/>
      <c r="G60" s="45"/>
      <c r="H60" s="45"/>
      <c r="I60" s="48"/>
      <c r="J60" s="45">
        <v>19.421325</v>
      </c>
      <c r="K60" s="46"/>
      <c r="L60" s="45"/>
      <c r="M60" s="45"/>
      <c r="N60" s="45"/>
      <c r="O60" s="49">
        <f t="shared" si="4"/>
        <v>35.900024999999999</v>
      </c>
    </row>
    <row r="61" spans="1:15">
      <c r="A61" s="29"/>
      <c r="B61" s="1" t="s">
        <v>71</v>
      </c>
      <c r="C61" s="48"/>
      <c r="D61" s="45"/>
      <c r="E61" s="46"/>
      <c r="F61" s="45"/>
      <c r="G61" s="45"/>
      <c r="H61" s="45"/>
      <c r="I61" s="48"/>
      <c r="J61" s="45"/>
      <c r="K61" s="46"/>
      <c r="L61" s="45"/>
      <c r="M61" s="45"/>
      <c r="N61" s="45"/>
      <c r="O61" s="49">
        <f t="shared" si="4"/>
        <v>0</v>
      </c>
    </row>
    <row r="62" spans="1:15">
      <c r="A62" s="29"/>
      <c r="B62" s="1" t="s">
        <v>72</v>
      </c>
      <c r="C62" s="48"/>
      <c r="D62" s="45"/>
      <c r="E62" s="46"/>
      <c r="F62" s="45"/>
      <c r="G62" s="45"/>
      <c r="H62" s="45"/>
      <c r="I62" s="48"/>
      <c r="J62" s="66"/>
      <c r="K62" s="46"/>
      <c r="L62" s="45"/>
      <c r="M62" s="45"/>
      <c r="N62" s="45"/>
      <c r="O62" s="49">
        <v>0</v>
      </c>
    </row>
    <row r="63" spans="1:15" s="43" customFormat="1">
      <c r="A63" s="34"/>
      <c r="B63" s="43" t="s">
        <v>73</v>
      </c>
      <c r="C63" s="39"/>
      <c r="D63" s="36"/>
      <c r="E63" s="41"/>
      <c r="F63" s="36"/>
      <c r="G63" s="36"/>
      <c r="H63" s="36"/>
      <c r="I63" s="39"/>
      <c r="J63" s="36"/>
      <c r="K63" s="41"/>
      <c r="L63" s="36"/>
      <c r="M63" s="36"/>
      <c r="N63" s="36"/>
      <c r="O63" s="42">
        <v>0</v>
      </c>
    </row>
    <row r="64" spans="1:15">
      <c r="A64" s="29"/>
      <c r="B64" s="1" t="s">
        <v>74</v>
      </c>
      <c r="C64" s="48"/>
      <c r="D64" s="45"/>
      <c r="E64" s="46"/>
      <c r="F64" s="45"/>
      <c r="G64" s="45"/>
      <c r="H64" s="45"/>
      <c r="I64" s="48"/>
      <c r="J64" s="45"/>
      <c r="K64" s="46"/>
      <c r="L64" s="45"/>
      <c r="M64" s="45"/>
      <c r="N64" s="45"/>
      <c r="O64" s="49">
        <v>0</v>
      </c>
    </row>
    <row r="65" spans="1:15" s="70" customFormat="1">
      <c r="A65" s="29"/>
      <c r="B65" s="104" t="s">
        <v>75</v>
      </c>
      <c r="C65" s="50">
        <f>SUM(C57:C63)</f>
        <v>1502.8237683799998</v>
      </c>
      <c r="D65" s="51">
        <f t="shared" ref="D65:N65" si="8">SUM(D57:D63)</f>
        <v>1120</v>
      </c>
      <c r="E65" s="52">
        <f t="shared" si="8"/>
        <v>1352.6328767699999</v>
      </c>
      <c r="F65" s="51">
        <f t="shared" si="8"/>
        <v>1120</v>
      </c>
      <c r="G65" s="51">
        <f t="shared" si="8"/>
        <v>1120</v>
      </c>
      <c r="H65" s="51">
        <f t="shared" si="8"/>
        <v>1353.2130658999999</v>
      </c>
      <c r="I65" s="50">
        <f t="shared" si="8"/>
        <v>1120</v>
      </c>
      <c r="J65" s="51">
        <f t="shared" si="8"/>
        <v>1139.421325</v>
      </c>
      <c r="K65" s="52">
        <f t="shared" si="8"/>
        <v>1338.04606807</v>
      </c>
      <c r="L65" s="51">
        <f t="shared" si="8"/>
        <v>1498.5121731500001</v>
      </c>
      <c r="M65" s="51">
        <f t="shared" si="8"/>
        <v>1120</v>
      </c>
      <c r="N65" s="51">
        <f t="shared" si="8"/>
        <v>1333.2728561599999</v>
      </c>
      <c r="O65" s="53">
        <f>SUM(C65:N65)</f>
        <v>15117.922133429998</v>
      </c>
    </row>
    <row r="66" spans="1:15">
      <c r="A66" s="29"/>
      <c r="B66" s="70" t="s">
        <v>76</v>
      </c>
      <c r="C66" s="54"/>
      <c r="D66" s="55"/>
      <c r="E66" s="58"/>
      <c r="F66" s="55"/>
      <c r="G66" s="55"/>
      <c r="H66" s="55"/>
      <c r="I66" s="54"/>
      <c r="J66" s="55"/>
      <c r="K66" s="58"/>
      <c r="L66" s="55"/>
      <c r="M66" s="55"/>
      <c r="N66" s="55"/>
      <c r="O66" s="49"/>
    </row>
    <row r="67" spans="1:15">
      <c r="A67" s="29"/>
      <c r="B67" s="1" t="s">
        <v>133</v>
      </c>
      <c r="C67" s="48"/>
      <c r="D67" s="45"/>
      <c r="E67" s="46"/>
      <c r="F67" s="45"/>
      <c r="G67" s="45"/>
      <c r="H67" s="45">
        <v>75.400000000000006</v>
      </c>
      <c r="I67" s="48"/>
      <c r="J67" s="45"/>
      <c r="K67" s="71"/>
      <c r="L67" s="45">
        <v>91.53</v>
      </c>
      <c r="M67" s="45"/>
      <c r="N67" s="45"/>
      <c r="O67" s="49">
        <f>SUM(C67:N67)</f>
        <v>166.93</v>
      </c>
    </row>
    <row r="68" spans="1:15" s="43" customFormat="1">
      <c r="A68" s="34"/>
      <c r="B68" s="43" t="s">
        <v>77</v>
      </c>
      <c r="C68" s="39"/>
      <c r="D68" s="36"/>
      <c r="E68" s="41"/>
      <c r="F68" s="36"/>
      <c r="G68" s="36">
        <v>300.12960810999999</v>
      </c>
      <c r="H68" s="36"/>
      <c r="I68" s="39"/>
      <c r="J68" s="36"/>
      <c r="K68" s="41"/>
      <c r="L68" s="36">
        <v>165.45046954</v>
      </c>
      <c r="M68" s="36"/>
      <c r="N68" s="36"/>
      <c r="O68" s="42">
        <f>SUM(C68:N68)</f>
        <v>465.58007765000002</v>
      </c>
    </row>
    <row r="69" spans="1:15" s="43" customFormat="1">
      <c r="A69" s="34"/>
      <c r="B69" s="43" t="s">
        <v>78</v>
      </c>
      <c r="C69" s="39"/>
      <c r="D69" s="36"/>
      <c r="E69" s="41"/>
      <c r="F69" s="36"/>
      <c r="G69" s="36"/>
      <c r="H69" s="36"/>
      <c r="I69" s="39"/>
      <c r="J69" s="36"/>
      <c r="K69" s="41"/>
      <c r="L69" s="36"/>
      <c r="M69" s="36"/>
      <c r="N69" s="36"/>
      <c r="O69" s="42">
        <f t="shared" si="4"/>
        <v>0</v>
      </c>
    </row>
    <row r="70" spans="1:15" s="43" customFormat="1">
      <c r="A70" s="34"/>
      <c r="B70" s="43" t="s">
        <v>79</v>
      </c>
      <c r="C70" s="39"/>
      <c r="D70" s="36"/>
      <c r="E70" s="41"/>
      <c r="F70" s="36"/>
      <c r="G70" s="36"/>
      <c r="H70" s="36"/>
      <c r="I70" s="39"/>
      <c r="J70" s="36"/>
      <c r="K70" s="41"/>
      <c r="L70" s="36"/>
      <c r="M70" s="36"/>
      <c r="N70" s="36"/>
      <c r="O70" s="42">
        <f t="shared" si="4"/>
        <v>0</v>
      </c>
    </row>
    <row r="71" spans="1:15" s="43" customFormat="1">
      <c r="A71" s="34"/>
      <c r="B71" s="43" t="s">
        <v>80</v>
      </c>
      <c r="C71" s="39"/>
      <c r="D71" s="36"/>
      <c r="E71" s="41"/>
      <c r="F71" s="36"/>
      <c r="G71" s="36"/>
      <c r="H71" s="36"/>
      <c r="I71" s="39"/>
      <c r="J71" s="36"/>
      <c r="K71" s="41"/>
      <c r="L71" s="36"/>
      <c r="M71" s="36"/>
      <c r="N71" s="36"/>
      <c r="O71" s="42">
        <f t="shared" si="4"/>
        <v>0</v>
      </c>
    </row>
    <row r="72" spans="1:15" s="43" customFormat="1">
      <c r="A72" s="34"/>
      <c r="B72" s="43" t="s">
        <v>81</v>
      </c>
      <c r="C72" s="39"/>
      <c r="D72" s="36"/>
      <c r="E72" s="41"/>
      <c r="F72" s="36"/>
      <c r="G72" s="36"/>
      <c r="H72" s="36"/>
      <c r="I72" s="39"/>
      <c r="J72" s="36"/>
      <c r="K72" s="41"/>
      <c r="L72" s="36"/>
      <c r="M72" s="36"/>
      <c r="N72" s="36"/>
      <c r="O72" s="42">
        <f t="shared" si="4"/>
        <v>0</v>
      </c>
    </row>
    <row r="73" spans="1:15" s="70" customFormat="1">
      <c r="A73" s="29"/>
      <c r="B73" s="104" t="s">
        <v>82</v>
      </c>
      <c r="C73" s="50">
        <f>SUM(C67:C72)</f>
        <v>0</v>
      </c>
      <c r="D73" s="51">
        <f t="shared" ref="D73:N73" si="9">SUM(D67:D72)</f>
        <v>0</v>
      </c>
      <c r="E73" s="52">
        <f t="shared" si="9"/>
        <v>0</v>
      </c>
      <c r="F73" s="51">
        <f t="shared" si="9"/>
        <v>0</v>
      </c>
      <c r="G73" s="51">
        <f t="shared" si="9"/>
        <v>300.12960810999999</v>
      </c>
      <c r="H73" s="51">
        <f t="shared" si="9"/>
        <v>75.400000000000006</v>
      </c>
      <c r="I73" s="50">
        <f t="shared" si="9"/>
        <v>0</v>
      </c>
      <c r="J73" s="51">
        <f t="shared" si="9"/>
        <v>0</v>
      </c>
      <c r="K73" s="52">
        <f t="shared" si="9"/>
        <v>0</v>
      </c>
      <c r="L73" s="51">
        <f t="shared" si="9"/>
        <v>256.98046954</v>
      </c>
      <c r="M73" s="51">
        <f t="shared" si="9"/>
        <v>0</v>
      </c>
      <c r="N73" s="51">
        <f t="shared" si="9"/>
        <v>0</v>
      </c>
      <c r="O73" s="53">
        <f>SUM(C73:N73)</f>
        <v>632.51007765000008</v>
      </c>
    </row>
    <row r="74" spans="1:15">
      <c r="A74" s="29"/>
      <c r="B74" s="108" t="s">
        <v>83</v>
      </c>
      <c r="C74" s="54"/>
      <c r="D74" s="55"/>
      <c r="E74" s="58"/>
      <c r="F74" s="55"/>
      <c r="G74" s="55"/>
      <c r="H74" s="55"/>
      <c r="I74" s="54"/>
      <c r="J74" s="55"/>
      <c r="K74" s="58"/>
      <c r="L74" s="55"/>
      <c r="M74" s="55"/>
      <c r="N74" s="55"/>
      <c r="O74" s="49"/>
    </row>
    <row r="75" spans="1:15">
      <c r="A75" s="29"/>
      <c r="B75" s="109" t="s">
        <v>84</v>
      </c>
      <c r="C75" s="72">
        <v>8.9999999999999998E-4</v>
      </c>
      <c r="D75" s="45"/>
      <c r="E75" s="46"/>
      <c r="F75" s="45"/>
      <c r="G75" s="45"/>
      <c r="H75" s="45"/>
      <c r="I75" s="48"/>
      <c r="J75" s="73">
        <v>1.3749999999999999E-3</v>
      </c>
      <c r="K75" s="46"/>
      <c r="L75" s="45"/>
      <c r="M75" s="45"/>
      <c r="N75" s="45"/>
      <c r="O75" s="74">
        <f>SUM(C75:N75)</f>
        <v>2.2750000000000001E-3</v>
      </c>
    </row>
    <row r="76" spans="1:15" s="43" customFormat="1">
      <c r="A76" s="34"/>
      <c r="B76" s="43" t="s">
        <v>85</v>
      </c>
      <c r="C76" s="39">
        <v>4228</v>
      </c>
      <c r="D76" s="36"/>
      <c r="E76" s="41"/>
      <c r="F76" s="36"/>
      <c r="G76" s="36"/>
      <c r="H76" s="36">
        <f>583+8518</f>
        <v>9101</v>
      </c>
      <c r="I76" s="39"/>
      <c r="J76" s="36"/>
      <c r="K76" s="41"/>
      <c r="L76" s="36"/>
      <c r="M76" s="36"/>
      <c r="N76" s="36"/>
      <c r="O76" s="42">
        <f t="shared" si="4"/>
        <v>13329</v>
      </c>
    </row>
    <row r="77" spans="1:15" s="43" customFormat="1">
      <c r="A77" s="34"/>
      <c r="B77" s="43" t="s">
        <v>86</v>
      </c>
      <c r="C77" s="39">
        <v>1475</v>
      </c>
      <c r="D77" s="36"/>
      <c r="E77" s="41"/>
      <c r="F77" s="36"/>
      <c r="G77" s="36"/>
      <c r="H77" s="36"/>
      <c r="I77" s="39"/>
      <c r="J77" s="36">
        <v>1600</v>
      </c>
      <c r="K77" s="41"/>
      <c r="L77" s="36"/>
      <c r="M77" s="36"/>
      <c r="N77" s="36"/>
      <c r="O77" s="42">
        <f t="shared" si="4"/>
        <v>3075</v>
      </c>
    </row>
    <row r="78" spans="1:15" s="43" customFormat="1">
      <c r="A78" s="34"/>
      <c r="B78" s="43" t="s">
        <v>87</v>
      </c>
      <c r="C78" s="39"/>
      <c r="D78" s="36"/>
      <c r="E78" s="41"/>
      <c r="F78" s="36"/>
      <c r="G78" s="36"/>
      <c r="H78" s="36"/>
      <c r="I78" s="39"/>
      <c r="J78" s="36"/>
      <c r="K78" s="41"/>
      <c r="L78" s="36">
        <v>100</v>
      </c>
      <c r="M78" s="36"/>
      <c r="N78" s="36"/>
      <c r="O78" s="42">
        <f t="shared" si="4"/>
        <v>100</v>
      </c>
    </row>
    <row r="79" spans="1:15" s="43" customFormat="1">
      <c r="A79" s="34"/>
      <c r="B79" s="43" t="s">
        <v>88</v>
      </c>
      <c r="C79" s="39"/>
      <c r="D79" s="36"/>
      <c r="E79" s="41">
        <v>3.4740875199999999</v>
      </c>
      <c r="F79" s="36"/>
      <c r="G79" s="36"/>
      <c r="H79" s="36"/>
      <c r="I79" s="39"/>
      <c r="J79" s="36"/>
      <c r="K79" s="41"/>
      <c r="L79" s="36"/>
      <c r="M79" s="36"/>
      <c r="N79" s="36"/>
      <c r="O79" s="42">
        <f t="shared" si="4"/>
        <v>3.4740875199999999</v>
      </c>
    </row>
    <row r="80" spans="1:15" s="43" customFormat="1">
      <c r="A80" s="34"/>
      <c r="B80" s="43" t="s">
        <v>89</v>
      </c>
      <c r="C80" s="39">
        <v>0.20823132</v>
      </c>
      <c r="D80" s="36"/>
      <c r="E80" s="41"/>
      <c r="F80" s="36"/>
      <c r="G80" s="36"/>
      <c r="H80" s="36"/>
      <c r="I80" s="39"/>
      <c r="J80" s="36"/>
      <c r="K80" s="41">
        <v>3.8</v>
      </c>
      <c r="L80" s="36"/>
      <c r="M80" s="36"/>
      <c r="N80" s="36"/>
      <c r="O80" s="42">
        <f t="shared" si="4"/>
        <v>4.0082313200000002</v>
      </c>
    </row>
    <row r="81" spans="1:15" s="43" customFormat="1">
      <c r="A81" s="34"/>
      <c r="B81" s="43" t="s">
        <v>134</v>
      </c>
      <c r="C81" s="39"/>
      <c r="D81" s="36"/>
      <c r="E81" s="41"/>
      <c r="F81" s="36">
        <v>2058</v>
      </c>
      <c r="G81" s="36"/>
      <c r="H81" s="36"/>
      <c r="I81" s="39"/>
      <c r="J81" s="36"/>
      <c r="K81" s="41"/>
      <c r="L81" s="36"/>
      <c r="M81" s="36"/>
      <c r="N81" s="36"/>
      <c r="O81" s="42">
        <f t="shared" si="4"/>
        <v>2058</v>
      </c>
    </row>
    <row r="82" spans="1:15" s="43" customFormat="1">
      <c r="A82" s="34"/>
      <c r="B82" s="43" t="s">
        <v>90</v>
      </c>
      <c r="C82" s="39"/>
      <c r="D82" s="36"/>
      <c r="E82" s="41"/>
      <c r="F82" s="36"/>
      <c r="G82" s="36"/>
      <c r="H82" s="36"/>
      <c r="I82" s="39"/>
      <c r="J82" s="36"/>
      <c r="K82" s="41"/>
      <c r="L82" s="36"/>
      <c r="M82" s="36"/>
      <c r="N82" s="36"/>
      <c r="O82" s="42">
        <f t="shared" si="4"/>
        <v>0</v>
      </c>
    </row>
    <row r="83" spans="1:15" s="43" customFormat="1">
      <c r="A83" s="34"/>
      <c r="B83" s="43" t="s">
        <v>91</v>
      </c>
      <c r="C83" s="39"/>
      <c r="D83" s="36"/>
      <c r="E83" s="41"/>
      <c r="F83" s="36"/>
      <c r="G83" s="36"/>
      <c r="H83" s="36"/>
      <c r="I83" s="39"/>
      <c r="J83" s="36"/>
      <c r="K83" s="41"/>
      <c r="L83" s="36"/>
      <c r="M83" s="36"/>
      <c r="N83" s="36"/>
      <c r="O83" s="42">
        <f t="shared" si="4"/>
        <v>0</v>
      </c>
    </row>
    <row r="84" spans="1:15" s="43" customFormat="1">
      <c r="A84" s="34"/>
      <c r="B84" s="43" t="s">
        <v>92</v>
      </c>
      <c r="C84" s="39"/>
      <c r="D84" s="36"/>
      <c r="E84" s="41"/>
      <c r="F84" s="36"/>
      <c r="G84" s="36"/>
      <c r="H84" s="36"/>
      <c r="I84" s="39"/>
      <c r="J84" s="36"/>
      <c r="K84" s="41"/>
      <c r="L84" s="36"/>
      <c r="M84" s="36"/>
      <c r="N84" s="36"/>
      <c r="O84" s="42">
        <f t="shared" si="4"/>
        <v>0</v>
      </c>
    </row>
    <row r="85" spans="1:15" s="70" customFormat="1">
      <c r="A85" s="29"/>
      <c r="B85" s="104" t="s">
        <v>93</v>
      </c>
      <c r="C85" s="50">
        <f t="shared" ref="C85:N85" si="10">SUM(C75:C84)</f>
        <v>5703.2091313199999</v>
      </c>
      <c r="D85" s="51">
        <f t="shared" si="10"/>
        <v>0</v>
      </c>
      <c r="E85" s="52">
        <f t="shared" si="10"/>
        <v>3.4740875199999999</v>
      </c>
      <c r="F85" s="51">
        <f t="shared" si="10"/>
        <v>2058</v>
      </c>
      <c r="G85" s="51">
        <f t="shared" si="10"/>
        <v>0</v>
      </c>
      <c r="H85" s="51">
        <f t="shared" si="10"/>
        <v>9101</v>
      </c>
      <c r="I85" s="50">
        <f t="shared" si="10"/>
        <v>0</v>
      </c>
      <c r="J85" s="51">
        <f t="shared" si="10"/>
        <v>1600.0013750000001</v>
      </c>
      <c r="K85" s="52">
        <f t="shared" si="10"/>
        <v>3.8</v>
      </c>
      <c r="L85" s="51">
        <f t="shared" si="10"/>
        <v>100</v>
      </c>
      <c r="M85" s="51">
        <f t="shared" si="10"/>
        <v>0</v>
      </c>
      <c r="N85" s="51">
        <f t="shared" si="10"/>
        <v>0</v>
      </c>
      <c r="O85" s="53">
        <f>SUM(C85:N85)</f>
        <v>18569.484593839999</v>
      </c>
    </row>
    <row r="86" spans="1:15">
      <c r="A86" s="75" t="s">
        <v>94</v>
      </c>
      <c r="B86" s="110"/>
      <c r="C86" s="76">
        <f>C13+C26+C33+C39+C46+C55+C65+C73+C85</f>
        <v>13156.88482944</v>
      </c>
      <c r="D86" s="77">
        <f>D13+D26+D33+D39+D46+D55+D65+D73+D85</f>
        <v>5068.4958739699996</v>
      </c>
      <c r="E86" s="78">
        <f>E13+E26+E33+E39+E46+E55+E65+E73+E85</f>
        <v>2878.1069642899997</v>
      </c>
      <c r="F86" s="77">
        <f>F13+F26+F33+F39+F46+F55+F65+F73+F85</f>
        <v>9063.3947006800008</v>
      </c>
      <c r="G86" s="77">
        <f>G13+G26+G33+G39+G46+G55+G65+G73+G85</f>
        <v>4530.5426555399999</v>
      </c>
      <c r="H86" s="77">
        <f>H13+H26+H33+H39+H46+H55+H65+H73+H85</f>
        <v>14969.459531249999</v>
      </c>
      <c r="I86" s="76">
        <f>I13+I26+I33+I39+I46+I55+I65+I73+I85</f>
        <v>21601.084600000002</v>
      </c>
      <c r="J86" s="77">
        <f>J13+J26+J33+J39+J46+J55+J65+J73+J85</f>
        <v>10133.599480229999</v>
      </c>
      <c r="K86" s="78">
        <f>K13+K26+K33+K39+K46+K55+K65+K73+K85</f>
        <v>2581.84606807</v>
      </c>
      <c r="L86" s="77">
        <f>L13+L26+L33+L39+L46+L55+L65+L73+L85</f>
        <v>10240.395348</v>
      </c>
      <c r="M86" s="77">
        <f>M13+M26+M33+M39+M46+M55+M65+M73+M85</f>
        <v>3169.8596226199998</v>
      </c>
      <c r="N86" s="77">
        <f>N13+N26+N33+N39+N46+N55+N65+N73+N85</f>
        <v>2058.6558034199998</v>
      </c>
      <c r="O86" s="79">
        <f>SUM(C86:N86)</f>
        <v>99452.325477509992</v>
      </c>
    </row>
    <row r="87" spans="1:15">
      <c r="A87" s="80" t="s">
        <v>95</v>
      </c>
      <c r="B87" s="111"/>
      <c r="C87" s="81"/>
      <c r="D87" s="82"/>
      <c r="E87" s="83"/>
      <c r="F87" s="82"/>
      <c r="G87" s="82"/>
      <c r="H87" s="82"/>
      <c r="I87" s="81"/>
      <c r="J87" s="82"/>
      <c r="K87" s="83"/>
      <c r="L87" s="82"/>
      <c r="M87" s="82"/>
      <c r="N87" s="82"/>
      <c r="O87" s="84"/>
    </row>
    <row r="88" spans="1:15">
      <c r="A88" s="29"/>
      <c r="B88" s="1" t="s">
        <v>96</v>
      </c>
      <c r="C88" s="48"/>
      <c r="D88" s="45"/>
      <c r="E88" s="46"/>
      <c r="F88" s="45"/>
      <c r="G88" s="45"/>
      <c r="H88" s="45">
        <v>63.6</v>
      </c>
      <c r="I88" s="48"/>
      <c r="J88" s="45"/>
      <c r="K88" s="46"/>
      <c r="L88" s="45">
        <v>31.8</v>
      </c>
      <c r="M88" s="45"/>
      <c r="N88" s="45"/>
      <c r="O88" s="49">
        <f t="shared" si="4"/>
        <v>95.4</v>
      </c>
    </row>
    <row r="89" spans="1:15">
      <c r="A89" s="29"/>
      <c r="B89" s="1" t="s">
        <v>97</v>
      </c>
      <c r="C89" s="48"/>
      <c r="D89" s="45"/>
      <c r="E89" s="46"/>
      <c r="F89" s="45"/>
      <c r="G89" s="45"/>
      <c r="H89" s="45"/>
      <c r="I89" s="48"/>
      <c r="J89" s="45">
        <v>10.681251</v>
      </c>
      <c r="K89" s="46"/>
      <c r="L89" s="45"/>
      <c r="M89" s="45"/>
      <c r="N89" s="45">
        <v>4.5776789999999998</v>
      </c>
      <c r="O89" s="49">
        <f t="shared" si="4"/>
        <v>15.258929999999999</v>
      </c>
    </row>
    <row r="90" spans="1:15">
      <c r="A90" s="29"/>
      <c r="B90" s="1" t="s">
        <v>98</v>
      </c>
      <c r="C90" s="48"/>
      <c r="D90" s="45"/>
      <c r="E90" s="46"/>
      <c r="F90" s="45"/>
      <c r="G90" s="45"/>
      <c r="H90" s="45"/>
      <c r="I90" s="48"/>
      <c r="J90" s="45">
        <v>375.02097616999998</v>
      </c>
      <c r="K90" s="46"/>
      <c r="L90" s="45"/>
      <c r="M90" s="45"/>
      <c r="N90" s="45"/>
      <c r="O90" s="49">
        <f t="shared" si="4"/>
        <v>375.02097616999998</v>
      </c>
    </row>
    <row r="91" spans="1:15">
      <c r="A91" s="29"/>
      <c r="B91" s="1" t="s">
        <v>99</v>
      </c>
      <c r="C91" s="48"/>
      <c r="D91" s="45"/>
      <c r="E91" s="46"/>
      <c r="F91" s="45"/>
      <c r="G91" s="45"/>
      <c r="H91" s="45"/>
      <c r="I91" s="48">
        <v>50</v>
      </c>
      <c r="J91" s="45"/>
      <c r="K91" s="46"/>
      <c r="L91" s="45"/>
      <c r="M91" s="45"/>
      <c r="N91" s="45"/>
      <c r="O91" s="49">
        <f t="shared" si="4"/>
        <v>50</v>
      </c>
    </row>
    <row r="92" spans="1:15">
      <c r="A92" s="29"/>
      <c r="B92" s="1" t="s">
        <v>100</v>
      </c>
      <c r="C92" s="48"/>
      <c r="D92" s="45"/>
      <c r="E92" s="46"/>
      <c r="F92" s="45"/>
      <c r="G92" s="45"/>
      <c r="H92" s="45"/>
      <c r="I92" s="48">
        <v>123.6984903</v>
      </c>
      <c r="J92" s="45"/>
      <c r="K92" s="46"/>
      <c r="L92" s="45"/>
      <c r="M92" s="45"/>
      <c r="N92" s="45">
        <v>82.465660200000002</v>
      </c>
      <c r="O92" s="49">
        <f t="shared" si="4"/>
        <v>206.16415050000001</v>
      </c>
    </row>
    <row r="93" spans="1:15">
      <c r="A93" s="29"/>
      <c r="B93" s="1" t="s">
        <v>101</v>
      </c>
      <c r="C93" s="48"/>
      <c r="D93" s="45"/>
      <c r="E93" s="46"/>
      <c r="F93" s="45"/>
      <c r="G93" s="45"/>
      <c r="H93" s="45"/>
      <c r="I93" s="48">
        <v>0.78921600000000003</v>
      </c>
      <c r="J93" s="45"/>
      <c r="K93" s="46"/>
      <c r="L93" s="45"/>
      <c r="M93" s="45">
        <v>0.66</v>
      </c>
      <c r="N93" s="45"/>
      <c r="O93" s="49">
        <f t="shared" si="4"/>
        <v>1.4492160000000001</v>
      </c>
    </row>
    <row r="94" spans="1:15">
      <c r="A94" s="29"/>
      <c r="B94" s="1" t="s">
        <v>102</v>
      </c>
      <c r="C94" s="48"/>
      <c r="D94" s="45"/>
      <c r="E94" s="46"/>
      <c r="F94" s="45"/>
      <c r="G94" s="45"/>
      <c r="H94" s="45"/>
      <c r="I94" s="48"/>
      <c r="J94" s="45">
        <v>0.80600000000000005</v>
      </c>
      <c r="K94" s="46"/>
      <c r="L94" s="45"/>
      <c r="M94" s="45"/>
      <c r="N94" s="45"/>
      <c r="O94" s="49">
        <f t="shared" si="4"/>
        <v>0.80600000000000005</v>
      </c>
    </row>
    <row r="95" spans="1:15">
      <c r="A95" s="29"/>
      <c r="B95" s="1" t="s">
        <v>103</v>
      </c>
      <c r="C95" s="48"/>
      <c r="D95" s="45"/>
      <c r="E95" s="46"/>
      <c r="F95" s="45"/>
      <c r="G95" s="45"/>
      <c r="H95" s="45"/>
      <c r="I95" s="48"/>
      <c r="J95" s="45"/>
      <c r="K95" s="46"/>
      <c r="L95" s="45"/>
      <c r="M95" s="45"/>
      <c r="N95" s="45">
        <v>1.6080000000000001E-2</v>
      </c>
      <c r="O95" s="49">
        <f t="shared" si="4"/>
        <v>1.6080000000000001E-2</v>
      </c>
    </row>
    <row r="96" spans="1:15">
      <c r="A96" s="29"/>
      <c r="B96" s="1" t="s">
        <v>104</v>
      </c>
      <c r="C96" s="48"/>
      <c r="D96" s="45"/>
      <c r="E96" s="46"/>
      <c r="F96" s="45"/>
      <c r="G96" s="45"/>
      <c r="H96" s="45"/>
      <c r="I96" s="48"/>
      <c r="J96" s="73">
        <v>4.7249999999999999E-4</v>
      </c>
      <c r="K96" s="46"/>
      <c r="L96" s="45"/>
      <c r="M96" s="45"/>
      <c r="N96" s="45"/>
      <c r="O96" s="85">
        <f t="shared" si="4"/>
        <v>4.7249999999999999E-4</v>
      </c>
    </row>
    <row r="97" spans="1:15">
      <c r="A97" s="29"/>
      <c r="B97" s="1" t="s">
        <v>105</v>
      </c>
      <c r="C97" s="48"/>
      <c r="D97" s="45"/>
      <c r="E97" s="46"/>
      <c r="F97" s="45"/>
      <c r="G97" s="45"/>
      <c r="H97" s="45"/>
      <c r="I97" s="48"/>
      <c r="J97" s="45"/>
      <c r="K97" s="46"/>
      <c r="L97" s="45">
        <v>9.0890965000000001</v>
      </c>
      <c r="M97" s="45"/>
      <c r="N97" s="45"/>
      <c r="O97" s="49">
        <f t="shared" ref="O97:O114" si="11">SUM(C97:N97)</f>
        <v>9.0890965000000001</v>
      </c>
    </row>
    <row r="98" spans="1:15">
      <c r="A98" s="29"/>
      <c r="B98" s="1" t="s">
        <v>106</v>
      </c>
      <c r="C98" s="48"/>
      <c r="D98" s="45"/>
      <c r="E98" s="46"/>
      <c r="F98" s="45"/>
      <c r="G98" s="45"/>
      <c r="H98" s="45">
        <v>1.7500000000000002E-2</v>
      </c>
      <c r="I98" s="48"/>
      <c r="J98" s="45"/>
      <c r="K98" s="46"/>
      <c r="L98" s="45"/>
      <c r="M98" s="45"/>
      <c r="N98" s="45"/>
      <c r="O98" s="49">
        <f t="shared" si="11"/>
        <v>1.7500000000000002E-2</v>
      </c>
    </row>
    <row r="99" spans="1:15">
      <c r="A99" s="29"/>
      <c r="B99" s="1" t="s">
        <v>107</v>
      </c>
      <c r="C99" s="48"/>
      <c r="D99" s="45"/>
      <c r="E99" s="46"/>
      <c r="F99" s="45"/>
      <c r="G99" s="45"/>
      <c r="H99" s="45">
        <v>1.4</v>
      </c>
      <c r="I99" s="48"/>
      <c r="J99" s="45"/>
      <c r="K99" s="46"/>
      <c r="L99" s="45"/>
      <c r="M99" s="45"/>
      <c r="N99" s="45"/>
      <c r="O99" s="49">
        <f t="shared" si="11"/>
        <v>1.4</v>
      </c>
    </row>
    <row r="100" spans="1:15">
      <c r="A100" s="29"/>
      <c r="B100" s="1" t="s">
        <v>108</v>
      </c>
      <c r="C100" s="48"/>
      <c r="D100" s="45"/>
      <c r="E100" s="46"/>
      <c r="F100" s="45"/>
      <c r="G100" s="45"/>
      <c r="H100" s="45"/>
      <c r="I100" s="48"/>
      <c r="J100" s="45">
        <v>34</v>
      </c>
      <c r="K100" s="46"/>
      <c r="L100" s="45"/>
      <c r="M100" s="45"/>
      <c r="N100" s="45"/>
      <c r="O100" s="49">
        <f t="shared" si="11"/>
        <v>34</v>
      </c>
    </row>
    <row r="101" spans="1:15">
      <c r="A101" s="29"/>
      <c r="B101" s="1" t="s">
        <v>109</v>
      </c>
      <c r="C101" s="48">
        <v>1.2</v>
      </c>
      <c r="D101" s="45"/>
      <c r="E101" s="46"/>
      <c r="F101" s="45"/>
      <c r="G101" s="45"/>
      <c r="H101" s="45"/>
      <c r="I101" s="48">
        <v>1.2</v>
      </c>
      <c r="J101" s="45"/>
      <c r="K101" s="46"/>
      <c r="L101" s="45"/>
      <c r="M101" s="45"/>
      <c r="N101" s="45"/>
      <c r="O101" s="49">
        <f t="shared" si="11"/>
        <v>2.4</v>
      </c>
    </row>
    <row r="102" spans="1:15">
      <c r="A102" s="29"/>
      <c r="B102" s="1" t="s">
        <v>110</v>
      </c>
      <c r="C102" s="48"/>
      <c r="D102" s="45"/>
      <c r="E102" s="46"/>
      <c r="F102" s="45"/>
      <c r="G102" s="45"/>
      <c r="H102" s="45"/>
      <c r="I102" s="48"/>
      <c r="J102" s="45">
        <v>0.76559999999999995</v>
      </c>
      <c r="K102" s="46"/>
      <c r="L102" s="45"/>
      <c r="M102" s="45"/>
      <c r="N102" s="45"/>
      <c r="O102" s="49">
        <f t="shared" si="11"/>
        <v>0.76559999999999995</v>
      </c>
    </row>
    <row r="103" spans="1:15">
      <c r="A103" s="29"/>
      <c r="B103" s="1" t="s">
        <v>111</v>
      </c>
      <c r="C103" s="48"/>
      <c r="D103" s="45"/>
      <c r="E103" s="46">
        <v>2.4</v>
      </c>
      <c r="F103" s="45"/>
      <c r="G103" s="45"/>
      <c r="H103" s="45"/>
      <c r="I103" s="48"/>
      <c r="J103" s="45">
        <v>3</v>
      </c>
      <c r="K103" s="46"/>
      <c r="L103" s="45"/>
      <c r="M103" s="45"/>
      <c r="N103" s="45"/>
      <c r="O103" s="49">
        <f t="shared" si="11"/>
        <v>5.4</v>
      </c>
    </row>
    <row r="104" spans="1:15">
      <c r="A104" s="29"/>
      <c r="B104" s="1" t="s">
        <v>112</v>
      </c>
      <c r="C104" s="48"/>
      <c r="D104" s="45"/>
      <c r="E104" s="46"/>
      <c r="F104" s="45"/>
      <c r="G104" s="45"/>
      <c r="H104" s="45"/>
      <c r="I104" s="48"/>
      <c r="J104" s="45"/>
      <c r="K104" s="46"/>
      <c r="L104" s="45"/>
      <c r="M104" s="45">
        <v>7.1999999999999995E-2</v>
      </c>
      <c r="N104" s="45"/>
      <c r="O104" s="49">
        <f t="shared" si="11"/>
        <v>7.1999999999999995E-2</v>
      </c>
    </row>
    <row r="105" spans="1:15">
      <c r="A105" s="29"/>
      <c r="B105" s="1" t="s">
        <v>113</v>
      </c>
      <c r="C105" s="48"/>
      <c r="D105" s="45"/>
      <c r="E105" s="46"/>
      <c r="F105" s="45">
        <v>35.200000000000003</v>
      </c>
      <c r="G105" s="45"/>
      <c r="H105" s="45"/>
      <c r="I105" s="48"/>
      <c r="J105" s="45"/>
      <c r="K105" s="46"/>
      <c r="L105" s="45"/>
      <c r="M105" s="45"/>
      <c r="N105" s="45"/>
      <c r="O105" s="49">
        <f t="shared" si="11"/>
        <v>35.200000000000003</v>
      </c>
    </row>
    <row r="106" spans="1:15">
      <c r="A106" s="29"/>
      <c r="B106" s="1" t="s">
        <v>114</v>
      </c>
      <c r="C106" s="48">
        <v>88.858999999999995</v>
      </c>
      <c r="D106" s="45"/>
      <c r="E106" s="46"/>
      <c r="F106" s="45"/>
      <c r="G106" s="45"/>
      <c r="H106" s="45"/>
      <c r="I106" s="48">
        <v>86.245500000000007</v>
      </c>
      <c r="J106" s="45"/>
      <c r="K106" s="46"/>
      <c r="L106" s="45"/>
      <c r="M106" s="45"/>
      <c r="N106" s="45">
        <v>78.405000000000001</v>
      </c>
      <c r="O106" s="49">
        <f t="shared" si="11"/>
        <v>253.5095</v>
      </c>
    </row>
    <row r="107" spans="1:15">
      <c r="A107" s="29"/>
      <c r="B107" s="1" t="s">
        <v>115</v>
      </c>
      <c r="C107" s="48"/>
      <c r="D107" s="45"/>
      <c r="E107" s="46"/>
      <c r="F107" s="45"/>
      <c r="G107" s="45"/>
      <c r="H107" s="45"/>
      <c r="I107" s="48"/>
      <c r="J107" s="45">
        <v>2.4674999999999999E-2</v>
      </c>
      <c r="K107" s="46"/>
      <c r="L107" s="45"/>
      <c r="M107" s="45"/>
      <c r="N107" s="45">
        <v>1.0500000000000001E-2</v>
      </c>
      <c r="O107" s="49">
        <f t="shared" si="11"/>
        <v>3.5174999999999998E-2</v>
      </c>
    </row>
    <row r="108" spans="1:15">
      <c r="A108" s="29"/>
      <c r="B108" s="1" t="s">
        <v>116</v>
      </c>
      <c r="C108" s="72">
        <v>4.7499999999999999E-3</v>
      </c>
      <c r="D108" s="45"/>
      <c r="E108" s="46"/>
      <c r="F108" s="45"/>
      <c r="G108" s="45"/>
      <c r="H108" s="45"/>
      <c r="I108" s="48"/>
      <c r="J108" s="73">
        <v>2.7499999999999998E-3</v>
      </c>
      <c r="K108" s="46"/>
      <c r="L108" s="45"/>
      <c r="M108" s="45"/>
      <c r="N108" s="45"/>
      <c r="O108" s="49">
        <f t="shared" si="11"/>
        <v>7.4999999999999997E-3</v>
      </c>
    </row>
    <row r="109" spans="1:15">
      <c r="A109" s="29"/>
      <c r="B109" s="1" t="s">
        <v>117</v>
      </c>
      <c r="C109" s="72"/>
      <c r="D109" s="45"/>
      <c r="E109" s="46"/>
      <c r="F109" s="45"/>
      <c r="G109" s="45">
        <v>0.21140999999999999</v>
      </c>
      <c r="H109" s="45"/>
      <c r="I109" s="48"/>
      <c r="J109" s="45"/>
      <c r="K109" s="46"/>
      <c r="L109" s="45"/>
      <c r="M109" s="45"/>
      <c r="N109" s="45"/>
      <c r="O109" s="49">
        <f t="shared" si="11"/>
        <v>0.21140999999999999</v>
      </c>
    </row>
    <row r="110" spans="1:15">
      <c r="A110" s="29"/>
      <c r="B110" s="1" t="s">
        <v>118</v>
      </c>
      <c r="C110" s="72"/>
      <c r="D110" s="45"/>
      <c r="E110" s="46"/>
      <c r="F110" s="45"/>
      <c r="G110" s="45"/>
      <c r="H110" s="45"/>
      <c r="I110" s="48"/>
      <c r="J110" s="45">
        <v>0.46079999999999999</v>
      </c>
      <c r="K110" s="46"/>
      <c r="L110" s="45"/>
      <c r="M110" s="45"/>
      <c r="N110" s="45"/>
      <c r="O110" s="49">
        <f t="shared" si="11"/>
        <v>0.46079999999999999</v>
      </c>
    </row>
    <row r="111" spans="1:15">
      <c r="A111" s="29"/>
      <c r="B111" s="1" t="s">
        <v>119</v>
      </c>
      <c r="C111" s="72"/>
      <c r="D111" s="45"/>
      <c r="E111" s="46"/>
      <c r="F111" s="45"/>
      <c r="G111" s="45"/>
      <c r="H111" s="45"/>
      <c r="I111" s="48"/>
      <c r="J111" s="45">
        <v>1.13889478</v>
      </c>
      <c r="K111" s="46"/>
      <c r="L111" s="45"/>
      <c r="M111" s="45"/>
      <c r="N111" s="45"/>
      <c r="O111" s="49">
        <f t="shared" si="11"/>
        <v>1.13889478</v>
      </c>
    </row>
    <row r="112" spans="1:15">
      <c r="A112" s="29"/>
      <c r="B112" s="92" t="s">
        <v>120</v>
      </c>
      <c r="C112" s="48">
        <f>SUM(C88:C111)</f>
        <v>90.063749999999999</v>
      </c>
      <c r="D112" s="45">
        <f t="shared" ref="D112:N112" si="12">SUM(D88:D111)</f>
        <v>0</v>
      </c>
      <c r="E112" s="46">
        <f t="shared" si="12"/>
        <v>2.4</v>
      </c>
      <c r="F112" s="45">
        <f t="shared" si="12"/>
        <v>35.200000000000003</v>
      </c>
      <c r="G112" s="45">
        <f t="shared" si="12"/>
        <v>0.21140999999999999</v>
      </c>
      <c r="H112" s="45">
        <f t="shared" si="12"/>
        <v>65.017499999999998</v>
      </c>
      <c r="I112" s="48">
        <f t="shared" si="12"/>
        <v>261.93320629999999</v>
      </c>
      <c r="J112" s="45">
        <f t="shared" si="12"/>
        <v>425.90141944999993</v>
      </c>
      <c r="K112" s="46">
        <f t="shared" si="12"/>
        <v>0</v>
      </c>
      <c r="L112" s="45">
        <f t="shared" si="12"/>
        <v>40.889096500000001</v>
      </c>
      <c r="M112" s="45">
        <f t="shared" si="12"/>
        <v>0.73199999999999998</v>
      </c>
      <c r="N112" s="45">
        <f t="shared" si="12"/>
        <v>165.47491920000002</v>
      </c>
      <c r="O112" s="49">
        <f>SUM(C112:N112)</f>
        <v>1087.8233014499999</v>
      </c>
    </row>
    <row r="113" spans="1:15">
      <c r="A113" s="29"/>
      <c r="B113" s="1" t="s">
        <v>121</v>
      </c>
      <c r="C113" s="48"/>
      <c r="D113" s="45"/>
      <c r="E113" s="46"/>
      <c r="F113" s="45"/>
      <c r="G113" s="45">
        <v>900</v>
      </c>
      <c r="H113" s="45"/>
      <c r="I113" s="48"/>
      <c r="J113" s="45"/>
      <c r="K113" s="46"/>
      <c r="L113" s="45"/>
      <c r="M113" s="45"/>
      <c r="N113" s="45"/>
      <c r="O113" s="49">
        <f t="shared" si="11"/>
        <v>900</v>
      </c>
    </row>
    <row r="114" spans="1:15">
      <c r="A114" s="29"/>
      <c r="B114" s="1" t="s">
        <v>122</v>
      </c>
      <c r="C114" s="48"/>
      <c r="D114" s="45"/>
      <c r="E114" s="46"/>
      <c r="F114" s="45"/>
      <c r="G114" s="45"/>
      <c r="H114" s="45"/>
      <c r="I114" s="48"/>
      <c r="J114" s="45"/>
      <c r="K114" s="46"/>
      <c r="L114" s="45"/>
      <c r="M114" s="45"/>
      <c r="N114" s="45">
        <f>7.7859522+0.14102679</f>
        <v>7.9269789899999994</v>
      </c>
      <c r="O114" s="49">
        <f t="shared" si="11"/>
        <v>7.9269789899999994</v>
      </c>
    </row>
    <row r="115" spans="1:15">
      <c r="A115" s="80" t="s">
        <v>123</v>
      </c>
      <c r="B115" s="100"/>
      <c r="C115" s="81">
        <f>C112+C113+C114</f>
        <v>90.063749999999999</v>
      </c>
      <c r="D115" s="82">
        <f>D112+D113+D114</f>
        <v>0</v>
      </c>
      <c r="E115" s="83">
        <f>E112+E113+E114</f>
        <v>2.4</v>
      </c>
      <c r="F115" s="82">
        <f>F112+F113+F114</f>
        <v>35.200000000000003</v>
      </c>
      <c r="G115" s="82">
        <f>G112+G113+G114</f>
        <v>900.21141</v>
      </c>
      <c r="H115" s="82">
        <f>H112+H113+H114</f>
        <v>65.017499999999998</v>
      </c>
      <c r="I115" s="81">
        <f>I112+I113+I114</f>
        <v>261.93320629999999</v>
      </c>
      <c r="J115" s="82">
        <f>J112+J113+J114</f>
        <v>425.90141944999993</v>
      </c>
      <c r="K115" s="83">
        <f>K112+K113+K114</f>
        <v>0</v>
      </c>
      <c r="L115" s="82">
        <f>L112+L113+L114</f>
        <v>40.889096500000001</v>
      </c>
      <c r="M115" s="82">
        <f>M112+M113+M114</f>
        <v>0.73199999999999998</v>
      </c>
      <c r="N115" s="82">
        <f>N112+N113+N114</f>
        <v>173.40189819000003</v>
      </c>
      <c r="O115" s="84">
        <f>O112+O113+O114</f>
        <v>1995.7502804399999</v>
      </c>
    </row>
    <row r="116" spans="1:15" ht="28.5" thickBot="1">
      <c r="A116" s="86"/>
      <c r="B116" s="112" t="s">
        <v>124</v>
      </c>
      <c r="C116" s="87">
        <f>C86+C115</f>
        <v>13246.948579439999</v>
      </c>
      <c r="D116" s="88">
        <f>D86+D115</f>
        <v>5068.4958739699996</v>
      </c>
      <c r="E116" s="89">
        <f>E86+E115</f>
        <v>2880.5069642899998</v>
      </c>
      <c r="F116" s="88">
        <f>F86+F115</f>
        <v>9098.5947006800016</v>
      </c>
      <c r="G116" s="88">
        <f>G86+G115</f>
        <v>5430.7540655399998</v>
      </c>
      <c r="H116" s="88">
        <f>H86+H115</f>
        <v>15034.477031249999</v>
      </c>
      <c r="I116" s="87">
        <f>I86+I115</f>
        <v>21863.017806300002</v>
      </c>
      <c r="J116" s="88">
        <f>J86+J115</f>
        <v>10559.500899679999</v>
      </c>
      <c r="K116" s="89">
        <f>K86+K115</f>
        <v>2581.84606807</v>
      </c>
      <c r="L116" s="88">
        <f>L86+L115</f>
        <v>10281.284444499999</v>
      </c>
      <c r="M116" s="90">
        <f>M86+M115</f>
        <v>3170.5916226199997</v>
      </c>
      <c r="N116" s="88">
        <f>N86+N115</f>
        <v>2232.0577016099996</v>
      </c>
      <c r="O116" s="91">
        <f>SUM(C116:N116)</f>
        <v>101448.07575794999</v>
      </c>
    </row>
    <row r="117" spans="1:15" ht="12.75" customHeight="1">
      <c r="B117" s="2"/>
    </row>
    <row r="118" spans="1:15" ht="27.75" customHeight="1">
      <c r="C118" s="93" t="s">
        <v>8</v>
      </c>
      <c r="D118" s="93" t="s">
        <v>9</v>
      </c>
      <c r="E118" s="93" t="s">
        <v>10</v>
      </c>
      <c r="F118" s="93" t="s">
        <v>11</v>
      </c>
      <c r="G118" s="93" t="s">
        <v>12</v>
      </c>
      <c r="H118" s="93" t="s">
        <v>13</v>
      </c>
      <c r="I118" s="93" t="s">
        <v>14</v>
      </c>
      <c r="J118" s="93" t="s">
        <v>15</v>
      </c>
      <c r="K118" s="93" t="s">
        <v>16</v>
      </c>
      <c r="L118" s="93" t="s">
        <v>17</v>
      </c>
      <c r="M118" s="93" t="s">
        <v>18</v>
      </c>
      <c r="N118" s="93" t="s">
        <v>19</v>
      </c>
    </row>
    <row r="119" spans="1:15">
      <c r="C119" s="94">
        <f>'[1]แผนรายได้ 56 (100)'!K120</f>
        <v>19383.490281433333</v>
      </c>
      <c r="D119" s="94">
        <f>'[1]แผนรายได้ 56 (100)'!L120</f>
        <v>3222.0233333333335</v>
      </c>
      <c r="E119" s="94">
        <f>'[1]แผนรายได้ 56 (100)'!M120</f>
        <v>2232.4833333333336</v>
      </c>
      <c r="F119" s="94">
        <f>'[1]แผนรายได้ 56 (100)'!N120</f>
        <v>4080.0233333333335</v>
      </c>
      <c r="G119" s="94">
        <f>'[1]แผนรายได้ 56 (100)'!O120</f>
        <v>2489.8695833333336</v>
      </c>
      <c r="H119" s="94">
        <f>'[1]แผนรายได้ 56 (100)'!P120</f>
        <v>13575.882846142133</v>
      </c>
      <c r="I119" s="94">
        <f>'[1]แผนรายได้ 56 (100)'!Q120</f>
        <v>12344.609970208339</v>
      </c>
      <c r="J119" s="94">
        <f>'[1]แผนรายได้ 56 (100)'!R120</f>
        <v>19979.225955598835</v>
      </c>
      <c r="K119" s="94">
        <f>'[1]แผนรายได้ 56 (100)'!S120</f>
        <v>1776.0971332913332</v>
      </c>
      <c r="L119" s="94">
        <f>'[1]แผนรายได้ 56 (100)'!T120</f>
        <v>7592.6917216177098</v>
      </c>
      <c r="M119" s="94">
        <f>'[1]แผนรายได้ 56 (100)'!U120</f>
        <v>3228.8795733333336</v>
      </c>
      <c r="N119" s="94">
        <f>'[1]แผนรายได้ 56 (100)'!V120</f>
        <v>10094.723556037832</v>
      </c>
    </row>
    <row r="120" spans="1:15">
      <c r="C120" s="94">
        <f t="shared" ref="C120:K120" si="13">C116</f>
        <v>13246.948579439999</v>
      </c>
      <c r="D120" s="94">
        <f t="shared" si="13"/>
        <v>5068.4958739699996</v>
      </c>
      <c r="E120" s="94">
        <f t="shared" si="13"/>
        <v>2880.5069642899998</v>
      </c>
      <c r="F120" s="94">
        <f t="shared" si="13"/>
        <v>9098.5947006800016</v>
      </c>
      <c r="G120" s="94">
        <f t="shared" si="13"/>
        <v>5430.7540655399998</v>
      </c>
      <c r="H120" s="94">
        <f t="shared" si="13"/>
        <v>15034.477031249999</v>
      </c>
      <c r="I120" s="94">
        <f t="shared" si="13"/>
        <v>21863.017806300002</v>
      </c>
      <c r="J120" s="94">
        <f t="shared" si="13"/>
        <v>10559.500899679999</v>
      </c>
      <c r="K120" s="94">
        <f t="shared" si="13"/>
        <v>2581.84606807</v>
      </c>
      <c r="L120" s="94">
        <f>L116</f>
        <v>10281.284444499999</v>
      </c>
      <c r="M120" s="94">
        <f>M116</f>
        <v>3170.5916226199997</v>
      </c>
      <c r="N120" s="94">
        <f>N116</f>
        <v>2232.0577016099996</v>
      </c>
    </row>
    <row r="121" spans="1:15">
      <c r="C121" s="95">
        <f t="shared" ref="C121:N121" si="14">C120-C119</f>
        <v>-6136.5417019933338</v>
      </c>
      <c r="D121" s="95">
        <f t="shared" si="14"/>
        <v>1846.4725406366661</v>
      </c>
      <c r="E121" s="95">
        <f t="shared" si="14"/>
        <v>648.02363095666624</v>
      </c>
      <c r="F121" s="95">
        <f t="shared" si="14"/>
        <v>5018.571367346668</v>
      </c>
      <c r="G121" s="95">
        <f t="shared" si="14"/>
        <v>2940.8844822066662</v>
      </c>
      <c r="H121" s="95">
        <f t="shared" si="14"/>
        <v>1458.594185107866</v>
      </c>
      <c r="I121" s="95">
        <f t="shared" si="14"/>
        <v>9518.4078360916628</v>
      </c>
      <c r="J121" s="95">
        <f t="shared" si="14"/>
        <v>-9419.725055918836</v>
      </c>
      <c r="K121" s="95">
        <f t="shared" si="14"/>
        <v>805.74893477866681</v>
      </c>
      <c r="L121" s="95">
        <f t="shared" si="14"/>
        <v>2688.5927228822893</v>
      </c>
      <c r="M121" s="95">
        <f t="shared" si="14"/>
        <v>-58.287950713333885</v>
      </c>
      <c r="N121" s="95">
        <f t="shared" si="14"/>
        <v>-7862.6658544278325</v>
      </c>
    </row>
    <row r="122" spans="1:15">
      <c r="C122" s="96">
        <f t="shared" ref="C122:N122" si="15">C120/C119</f>
        <v>0.68341399753628063</v>
      </c>
      <c r="D122" s="96">
        <f t="shared" si="15"/>
        <v>1.5730785750475631</v>
      </c>
      <c r="E122" s="96">
        <f t="shared" si="15"/>
        <v>1.2902703107705169</v>
      </c>
      <c r="F122" s="96">
        <f t="shared" si="15"/>
        <v>2.2300349672869522</v>
      </c>
      <c r="G122" s="96">
        <f t="shared" si="15"/>
        <v>2.1811399688932833</v>
      </c>
      <c r="H122" s="96">
        <f t="shared" si="15"/>
        <v>1.1074400981238841</v>
      </c>
      <c r="I122" s="96">
        <f t="shared" si="15"/>
        <v>1.7710578024791999</v>
      </c>
      <c r="J122" s="96">
        <f t="shared" si="15"/>
        <v>0.5285240240611464</v>
      </c>
      <c r="K122" s="96">
        <f t="shared" si="15"/>
        <v>1.4536626514820796</v>
      </c>
      <c r="L122" s="96">
        <f t="shared" si="15"/>
        <v>1.3541027110619281</v>
      </c>
      <c r="M122" s="96">
        <f t="shared" si="15"/>
        <v>0.98194793290071192</v>
      </c>
      <c r="N122" s="96">
        <f t="shared" si="15"/>
        <v>0.22111132506198911</v>
      </c>
    </row>
    <row r="123" spans="1:15" ht="28.5" thickBot="1"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spans="1:15">
      <c r="C124" s="113">
        <f>C119</f>
        <v>19383.490281433333</v>
      </c>
      <c r="D124" s="114">
        <f t="shared" ref="D124:N125" si="16">C124+D119</f>
        <v>22605.513614766667</v>
      </c>
      <c r="E124" s="114">
        <f t="shared" si="16"/>
        <v>24837.996948100001</v>
      </c>
      <c r="F124" s="114">
        <f t="shared" si="16"/>
        <v>28918.020281433335</v>
      </c>
      <c r="G124" s="114">
        <f t="shared" si="16"/>
        <v>31407.889864766668</v>
      </c>
      <c r="H124" s="114">
        <f t="shared" si="16"/>
        <v>44983.772710908801</v>
      </c>
      <c r="I124" s="114">
        <f t="shared" si="16"/>
        <v>57328.382681117138</v>
      </c>
      <c r="J124" s="114">
        <f t="shared" si="16"/>
        <v>77307.608636715973</v>
      </c>
      <c r="K124" s="114">
        <f t="shared" si="16"/>
        <v>79083.705770007306</v>
      </c>
      <c r="L124" s="114">
        <f t="shared" si="16"/>
        <v>86676.397491625015</v>
      </c>
      <c r="M124" s="115">
        <f t="shared" si="16"/>
        <v>89905.277064958354</v>
      </c>
      <c r="N124" s="123">
        <f t="shared" si="16"/>
        <v>100000.00062099619</v>
      </c>
    </row>
    <row r="125" spans="1:15">
      <c r="C125" s="116">
        <f>C120</f>
        <v>13246.948579439999</v>
      </c>
      <c r="D125" s="94">
        <f t="shared" si="16"/>
        <v>18315.444453409997</v>
      </c>
      <c r="E125" s="94">
        <f t="shared" si="16"/>
        <v>21195.951417699995</v>
      </c>
      <c r="F125" s="94">
        <f t="shared" si="16"/>
        <v>30294.546118379996</v>
      </c>
      <c r="G125" s="94">
        <f t="shared" si="16"/>
        <v>35725.300183919993</v>
      </c>
      <c r="H125" s="94">
        <f t="shared" si="16"/>
        <v>50759.77721516999</v>
      </c>
      <c r="I125" s="94">
        <f t="shared" si="16"/>
        <v>72622.795021469996</v>
      </c>
      <c r="J125" s="94">
        <f t="shared" si="16"/>
        <v>83182.295921149998</v>
      </c>
      <c r="K125" s="94">
        <f t="shared" si="16"/>
        <v>85764.141989219992</v>
      </c>
      <c r="L125" s="94">
        <f t="shared" si="16"/>
        <v>96045.426433719986</v>
      </c>
      <c r="M125" s="117">
        <f t="shared" si="16"/>
        <v>99216.018056339992</v>
      </c>
      <c r="N125" s="124">
        <f>M125+N120</f>
        <v>101448.07575794999</v>
      </c>
    </row>
    <row r="126" spans="1:15">
      <c r="C126" s="118">
        <f t="shared" ref="C126:N126" si="17">C125-C124</f>
        <v>-6136.5417019933338</v>
      </c>
      <c r="D126" s="95">
        <f t="shared" si="17"/>
        <v>-4290.0691613566705</v>
      </c>
      <c r="E126" s="95">
        <f t="shared" si="17"/>
        <v>-3642.0455304000061</v>
      </c>
      <c r="F126" s="95">
        <f t="shared" si="17"/>
        <v>1376.525836946661</v>
      </c>
      <c r="G126" s="95">
        <f t="shared" si="17"/>
        <v>4317.410319153325</v>
      </c>
      <c r="H126" s="95">
        <f t="shared" si="17"/>
        <v>5776.0045042611891</v>
      </c>
      <c r="I126" s="95">
        <f t="shared" si="17"/>
        <v>15294.412340352857</v>
      </c>
      <c r="J126" s="95">
        <f t="shared" si="17"/>
        <v>5874.6872844340251</v>
      </c>
      <c r="K126" s="95">
        <f t="shared" si="17"/>
        <v>6680.4362192126864</v>
      </c>
      <c r="L126" s="95">
        <f t="shared" si="17"/>
        <v>9369.0289420949703</v>
      </c>
      <c r="M126" s="119">
        <f t="shared" si="17"/>
        <v>9310.7409913816373</v>
      </c>
      <c r="N126" s="125">
        <f t="shared" si="17"/>
        <v>1448.0751369538048</v>
      </c>
    </row>
    <row r="127" spans="1:15" ht="28.5" thickBot="1">
      <c r="C127" s="120">
        <f t="shared" ref="C127:N127" si="18">C125/C124</f>
        <v>0.68341399753628063</v>
      </c>
      <c r="D127" s="121">
        <f t="shared" si="18"/>
        <v>0.81022023058329207</v>
      </c>
      <c r="E127" s="121">
        <f t="shared" si="18"/>
        <v>0.85336798542933201</v>
      </c>
      <c r="F127" s="121">
        <f t="shared" si="18"/>
        <v>1.0476009707286378</v>
      </c>
      <c r="G127" s="121">
        <f t="shared" si="18"/>
        <v>1.1374626037515685</v>
      </c>
      <c r="H127" s="121">
        <f t="shared" si="18"/>
        <v>1.1284019582212694</v>
      </c>
      <c r="I127" s="121">
        <f t="shared" si="18"/>
        <v>1.2667860425337019</v>
      </c>
      <c r="J127" s="121">
        <f t="shared" si="18"/>
        <v>1.0759910620446218</v>
      </c>
      <c r="K127" s="121">
        <f t="shared" si="18"/>
        <v>1.0844729790311149</v>
      </c>
      <c r="L127" s="121">
        <f t="shared" si="18"/>
        <v>1.1080920436616004</v>
      </c>
      <c r="M127" s="122">
        <f t="shared" si="18"/>
        <v>1.1035616739677521</v>
      </c>
      <c r="N127" s="126">
        <f t="shared" si="18"/>
        <v>1.0144807512796132</v>
      </c>
    </row>
    <row r="130" spans="2:2">
      <c r="B130" s="70"/>
    </row>
  </sheetData>
  <protectedRanges>
    <protectedRange password="CCCF" sqref="C134:C135" name="Range2_1"/>
  </protectedRanges>
  <mergeCells count="10">
    <mergeCell ref="A6:B6"/>
    <mergeCell ref="A86:B86"/>
    <mergeCell ref="A1:O1"/>
    <mergeCell ref="A3:B3"/>
    <mergeCell ref="C3:N3"/>
    <mergeCell ref="A4:B4"/>
    <mergeCell ref="C4:E4"/>
    <mergeCell ref="F4:H4"/>
    <mergeCell ref="I4:K4"/>
    <mergeCell ref="L4:N4"/>
  </mergeCells>
  <pageMargins left="0.15748031496062992" right="0.15748031496062992" top="0.31496062992125984" bottom="0.31496062992125984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2013-10-04T08:07:16Z</dcterms:modified>
</cp:coreProperties>
</file>