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นำส่งจริง 55" sheetId="2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D118" i="2" l="1"/>
  <c r="E118" i="2"/>
  <c r="F118" i="2"/>
  <c r="G118" i="2"/>
  <c r="H118" i="2"/>
  <c r="I118" i="2"/>
  <c r="J118" i="2"/>
  <c r="K118" i="2"/>
  <c r="L118" i="2"/>
  <c r="M118" i="2"/>
  <c r="C118" i="2"/>
  <c r="D31" i="2"/>
  <c r="O31" i="2" s="1"/>
  <c r="O21" i="2"/>
  <c r="O22" i="2"/>
  <c r="O23" i="2"/>
  <c r="O24" i="2"/>
  <c r="O25" i="2"/>
  <c r="O26" i="2"/>
  <c r="O27" i="2"/>
  <c r="N122" i="2"/>
  <c r="M122" i="2"/>
  <c r="L122" i="2"/>
  <c r="K122" i="2"/>
  <c r="J122" i="2"/>
  <c r="I122" i="2"/>
  <c r="H122" i="2"/>
  <c r="G122" i="2"/>
  <c r="F122" i="2"/>
  <c r="E122" i="2"/>
  <c r="D122" i="2"/>
  <c r="C122" i="2"/>
  <c r="C127" i="2" s="1"/>
  <c r="O117" i="2"/>
  <c r="O116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N93" i="2"/>
  <c r="N118" i="2" s="1"/>
  <c r="O92" i="2"/>
  <c r="O91" i="2"/>
  <c r="O90" i="2"/>
  <c r="O89" i="2"/>
  <c r="N86" i="2"/>
  <c r="M86" i="2"/>
  <c r="L86" i="2"/>
  <c r="K86" i="2"/>
  <c r="J86" i="2"/>
  <c r="I86" i="2"/>
  <c r="H86" i="2"/>
  <c r="G86" i="2"/>
  <c r="F86" i="2"/>
  <c r="E86" i="2"/>
  <c r="D86" i="2"/>
  <c r="C86" i="2"/>
  <c r="O85" i="2"/>
  <c r="O84" i="2"/>
  <c r="O83" i="2"/>
  <c r="O82" i="2"/>
  <c r="O81" i="2"/>
  <c r="O80" i="2"/>
  <c r="O79" i="2"/>
  <c r="O78" i="2"/>
  <c r="O77" i="2"/>
  <c r="O76" i="2"/>
  <c r="N74" i="2"/>
  <c r="M74" i="2"/>
  <c r="L74" i="2"/>
  <c r="K74" i="2"/>
  <c r="J74" i="2"/>
  <c r="I74" i="2"/>
  <c r="H74" i="2"/>
  <c r="G74" i="2"/>
  <c r="F74" i="2"/>
  <c r="E74" i="2"/>
  <c r="D74" i="2"/>
  <c r="C74" i="2"/>
  <c r="O73" i="2"/>
  <c r="O72" i="2"/>
  <c r="O71" i="2"/>
  <c r="O70" i="2"/>
  <c r="O69" i="2"/>
  <c r="O68" i="2"/>
  <c r="M66" i="2"/>
  <c r="L66" i="2"/>
  <c r="J66" i="2"/>
  <c r="I66" i="2"/>
  <c r="G66" i="2"/>
  <c r="F66" i="2"/>
  <c r="C66" i="2"/>
  <c r="O65" i="2"/>
  <c r="O64" i="2"/>
  <c r="O63" i="2"/>
  <c r="O62" i="2"/>
  <c r="O61" i="2"/>
  <c r="N60" i="2"/>
  <c r="H60" i="2"/>
  <c r="E60" i="2"/>
  <c r="N59" i="2"/>
  <c r="K59" i="2"/>
  <c r="K66" i="2" s="1"/>
  <c r="H59" i="2"/>
  <c r="E59" i="2"/>
  <c r="D59" i="2"/>
  <c r="O58" i="2"/>
  <c r="N56" i="2"/>
  <c r="M56" i="2"/>
  <c r="L56" i="2"/>
  <c r="K56" i="2"/>
  <c r="J56" i="2"/>
  <c r="I56" i="2"/>
  <c r="H56" i="2"/>
  <c r="G56" i="2"/>
  <c r="F56" i="2"/>
  <c r="E56" i="2"/>
  <c r="D56" i="2"/>
  <c r="C56" i="2"/>
  <c r="O55" i="2"/>
  <c r="O54" i="2"/>
  <c r="O53" i="2"/>
  <c r="O52" i="2"/>
  <c r="O51" i="2"/>
  <c r="O50" i="2"/>
  <c r="O49" i="2"/>
  <c r="N47" i="2"/>
  <c r="M47" i="2"/>
  <c r="L47" i="2"/>
  <c r="K47" i="2"/>
  <c r="J47" i="2"/>
  <c r="I47" i="2"/>
  <c r="H47" i="2"/>
  <c r="G47" i="2"/>
  <c r="F47" i="2"/>
  <c r="E47" i="2"/>
  <c r="D47" i="2"/>
  <c r="C47" i="2"/>
  <c r="O46" i="2"/>
  <c r="O45" i="2"/>
  <c r="O44" i="2"/>
  <c r="O43" i="2"/>
  <c r="O42" i="2"/>
  <c r="N40" i="2"/>
  <c r="M40" i="2"/>
  <c r="L40" i="2"/>
  <c r="K40" i="2"/>
  <c r="J40" i="2"/>
  <c r="H40" i="2"/>
  <c r="G40" i="2"/>
  <c r="F40" i="2"/>
  <c r="E40" i="2"/>
  <c r="D40" i="2"/>
  <c r="C40" i="2"/>
  <c r="O39" i="2"/>
  <c r="O38" i="2"/>
  <c r="I37" i="2"/>
  <c r="I40" i="2" s="1"/>
  <c r="O36" i="2"/>
  <c r="N34" i="2"/>
  <c r="M34" i="2"/>
  <c r="L34" i="2"/>
  <c r="K34" i="2"/>
  <c r="J34" i="2"/>
  <c r="I34" i="2"/>
  <c r="G34" i="2"/>
  <c r="F34" i="2"/>
  <c r="E34" i="2"/>
  <c r="C34" i="2"/>
  <c r="O33" i="2"/>
  <c r="H32" i="2"/>
  <c r="O32" i="2" s="1"/>
  <c r="O30" i="2"/>
  <c r="N28" i="2"/>
  <c r="M28" i="2"/>
  <c r="L28" i="2"/>
  <c r="K28" i="2"/>
  <c r="J28" i="2"/>
  <c r="I28" i="2"/>
  <c r="H28" i="2"/>
  <c r="G28" i="2"/>
  <c r="F28" i="2"/>
  <c r="E28" i="2"/>
  <c r="D28" i="2"/>
  <c r="C28" i="2"/>
  <c r="O20" i="2"/>
  <c r="O19" i="2"/>
  <c r="O18" i="2"/>
  <c r="O17" i="2"/>
  <c r="O16" i="2"/>
  <c r="N14" i="2"/>
  <c r="M14" i="2"/>
  <c r="L14" i="2"/>
  <c r="K14" i="2"/>
  <c r="J14" i="2"/>
  <c r="I14" i="2"/>
  <c r="H14" i="2"/>
  <c r="G14" i="2"/>
  <c r="F14" i="2"/>
  <c r="E14" i="2"/>
  <c r="D14" i="2"/>
  <c r="C14" i="2"/>
  <c r="O13" i="2"/>
  <c r="O12" i="2"/>
  <c r="O11" i="2"/>
  <c r="O10" i="2"/>
  <c r="D34" i="2" l="1"/>
  <c r="N66" i="2"/>
  <c r="N87" i="2" s="1"/>
  <c r="N119" i="2" s="1"/>
  <c r="N123" i="2" s="1"/>
  <c r="I87" i="2"/>
  <c r="I119" i="2" s="1"/>
  <c r="I123" i="2" s="1"/>
  <c r="I124" i="2" s="1"/>
  <c r="O37" i="2"/>
  <c r="O28" i="2"/>
  <c r="H66" i="2"/>
  <c r="O74" i="2"/>
  <c r="O60" i="2"/>
  <c r="F87" i="2"/>
  <c r="F119" i="2" s="1"/>
  <c r="F123" i="2" s="1"/>
  <c r="F124" i="2" s="1"/>
  <c r="J87" i="2"/>
  <c r="J119" i="2" s="1"/>
  <c r="J123" i="2" s="1"/>
  <c r="J124" i="2" s="1"/>
  <c r="E66" i="2"/>
  <c r="E87" i="2" s="1"/>
  <c r="E119" i="2" s="1"/>
  <c r="E123" i="2" s="1"/>
  <c r="E124" i="2" s="1"/>
  <c r="O93" i="2"/>
  <c r="O118" i="2" s="1"/>
  <c r="L87" i="2"/>
  <c r="L119" i="2" s="1"/>
  <c r="L123" i="2" s="1"/>
  <c r="L125" i="2" s="1"/>
  <c r="O59" i="2"/>
  <c r="O86" i="2"/>
  <c r="O14" i="2"/>
  <c r="G87" i="2"/>
  <c r="G119" i="2" s="1"/>
  <c r="G123" i="2" s="1"/>
  <c r="G124" i="2" s="1"/>
  <c r="K87" i="2"/>
  <c r="K119" i="2" s="1"/>
  <c r="K123" i="2" s="1"/>
  <c r="K125" i="2" s="1"/>
  <c r="O40" i="2"/>
  <c r="O47" i="2"/>
  <c r="O56" i="2"/>
  <c r="M87" i="2"/>
  <c r="M119" i="2" s="1"/>
  <c r="M123" i="2" s="1"/>
  <c r="M125" i="2" s="1"/>
  <c r="D127" i="2"/>
  <c r="E127" i="2" s="1"/>
  <c r="F127" i="2" s="1"/>
  <c r="G127" i="2" s="1"/>
  <c r="H127" i="2" s="1"/>
  <c r="I127" i="2" s="1"/>
  <c r="J127" i="2" s="1"/>
  <c r="K127" i="2" s="1"/>
  <c r="L127" i="2" s="1"/>
  <c r="M127" i="2" s="1"/>
  <c r="N127" i="2" s="1"/>
  <c r="D66" i="2"/>
  <c r="H34" i="2"/>
  <c r="C87" i="2"/>
  <c r="I125" i="2" l="1"/>
  <c r="J125" i="2"/>
  <c r="N124" i="2"/>
  <c r="N125" i="2"/>
  <c r="O66" i="2"/>
  <c r="L124" i="2"/>
  <c r="G125" i="2"/>
  <c r="E125" i="2"/>
  <c r="H87" i="2"/>
  <c r="H119" i="2" s="1"/>
  <c r="H123" i="2" s="1"/>
  <c r="H125" i="2" s="1"/>
  <c r="F125" i="2"/>
  <c r="K124" i="2"/>
  <c r="M124" i="2"/>
  <c r="C119" i="2"/>
  <c r="O34" i="2"/>
  <c r="D87" i="2"/>
  <c r="D119" i="2" s="1"/>
  <c r="D123" i="2" s="1"/>
  <c r="H124" i="2" l="1"/>
  <c r="D125" i="2"/>
  <c r="D124" i="2"/>
  <c r="C123" i="2"/>
  <c r="O119" i="2"/>
  <c r="O87" i="2"/>
  <c r="C128" i="2" l="1"/>
  <c r="C125" i="2"/>
  <c r="C124" i="2"/>
  <c r="C130" i="2" l="1"/>
  <c r="C129" i="2"/>
  <c r="D128" i="2"/>
  <c r="D130" i="2" l="1"/>
  <c r="D129" i="2"/>
  <c r="E128" i="2"/>
  <c r="F128" i="2" l="1"/>
  <c r="E130" i="2"/>
  <c r="E129" i="2"/>
  <c r="G128" i="2" l="1"/>
  <c r="F130" i="2"/>
  <c r="F129" i="2"/>
  <c r="G130" i="2" l="1"/>
  <c r="G129" i="2"/>
  <c r="H128" i="2"/>
  <c r="H130" i="2" l="1"/>
  <c r="H129" i="2"/>
  <c r="I128" i="2"/>
  <c r="I130" i="2" l="1"/>
  <c r="I129" i="2"/>
  <c r="J128" i="2"/>
  <c r="K128" i="2" l="1"/>
  <c r="J129" i="2"/>
  <c r="J130" i="2"/>
  <c r="K130" i="2" l="1"/>
  <c r="K129" i="2"/>
  <c r="L128" i="2"/>
  <c r="L130" i="2" l="1"/>
  <c r="L129" i="2"/>
  <c r="M128" i="2"/>
  <c r="N128" i="2" l="1"/>
  <c r="M130" i="2"/>
  <c r="M129" i="2"/>
  <c r="N130" i="2" l="1"/>
  <c r="N129" i="2"/>
</calcChain>
</file>

<file path=xl/sharedStrings.xml><?xml version="1.0" encoding="utf-8"?>
<sst xmlns="http://schemas.openxmlformats.org/spreadsheetml/2006/main" count="162" uniqueCount="139">
  <si>
    <t>รายชื่อรัฐวิสาหกิจและ</t>
  </si>
  <si>
    <t>รวม</t>
  </si>
  <si>
    <t>กิจการที่กระทรวงการคลังถือหุ้น</t>
  </si>
  <si>
    <t xml:space="preserve">ไตรมาสที่ 1   </t>
  </si>
  <si>
    <t>ไตรมาสที่ 2</t>
  </si>
  <si>
    <t>ไตรมาสที่ 3</t>
  </si>
  <si>
    <t>ไตรมาสที่ 4</t>
  </si>
  <si>
    <t xml:space="preserve">ต่ำกว่าร้อยละ 50 </t>
  </si>
  <si>
    <t>1. รายได้จากกำไรสุทธิ</t>
  </si>
  <si>
    <t xml:space="preserve">1.1 รัฐวิสาหกิจรายสาขา </t>
  </si>
  <si>
    <t xml:space="preserve">สาขาพลังงาน (4) </t>
  </si>
  <si>
    <t>การไฟฟ้าฝ่ายผลิตแห่งประเทศไทย</t>
  </si>
  <si>
    <t xml:space="preserve">การไฟฟ้านครหลวง </t>
  </si>
  <si>
    <t xml:space="preserve">การไฟฟ้าส่วนภูมิภาค </t>
  </si>
  <si>
    <t>รวมสาขาพลังงาน</t>
  </si>
  <si>
    <t>การทางพิเศษแห่งประเทศไทย</t>
  </si>
  <si>
    <t>การท่าเรือแห่งประเทศไทย</t>
  </si>
  <si>
    <t xml:space="preserve">บริษัท ขนส่ง จำกัด </t>
  </si>
  <si>
    <t xml:space="preserve">บริษัท อู่กรุงเทพ จำกัด </t>
  </si>
  <si>
    <t>การรถไฟแห่งประเทศไทย</t>
  </si>
  <si>
    <t>การรถไฟฟ้าขนส่งมวลชนแห่งประเทศไทย</t>
  </si>
  <si>
    <t>องค์การขนส่งมวลชนกรุงเทพ</t>
  </si>
  <si>
    <t>บริษัทวิทยุการบินแห่งประเทศไทย</t>
  </si>
  <si>
    <t>สถาบันการบินพลเรือน</t>
  </si>
  <si>
    <t>รวมสาขาขนส่ง</t>
  </si>
  <si>
    <t>สาขาสื่อสาร (4)</t>
  </si>
  <si>
    <t xml:space="preserve">บริษัท ทีโอที จำกัด (มหาชน) </t>
  </si>
  <si>
    <t>บริษัท กสท. โทรคมนาคม จำกัด (มหาชน)</t>
  </si>
  <si>
    <t xml:space="preserve">บริษัท ไปรษณีย์ไทย จำกัด </t>
  </si>
  <si>
    <t>รวมสาขาสื่อสาร</t>
  </si>
  <si>
    <t>สาขาสาธารณูปการ (4)</t>
  </si>
  <si>
    <t xml:space="preserve">การประปานครหลวง </t>
  </si>
  <si>
    <t xml:space="preserve">การประปาส่วนภูมิภาค </t>
  </si>
  <si>
    <t xml:space="preserve">การเคหะแห่งชาติ </t>
  </si>
  <si>
    <t>องค์การจัดการน้ำเสีย</t>
  </si>
  <si>
    <t>รวมสาขาสาธารณูปการ</t>
  </si>
  <si>
    <t>โรงงานยาสูบ กระทรวงการคลัง</t>
  </si>
  <si>
    <t>โรงงานไพ่ กรมสรรพสามิต</t>
  </si>
  <si>
    <t>องค์การสุรา กรมสรรพสามิต</t>
  </si>
  <si>
    <t>โรงพิมพ์ตำรวจ  สำนักงานตำรวจแห่งชาติ</t>
  </si>
  <si>
    <t>การนิคมอุตสาหกรรมแห่งประเทศไทย</t>
  </si>
  <si>
    <t>รวมสาขาอุตสาหกรรม</t>
  </si>
  <si>
    <t>สาขาเกษตรและทรัพยากรธรรมชาติ (7)</t>
  </si>
  <si>
    <t>องค์การอุตสาหกรรมป่าไม้</t>
  </si>
  <si>
    <t>องค์การสวนยาง</t>
  </si>
  <si>
    <t>องค์การสะพานปลา</t>
  </si>
  <si>
    <t>องค์การตลาดเพื่อเกษตรกร</t>
  </si>
  <si>
    <t>องค์การสวนพฤกษศาสตร์</t>
  </si>
  <si>
    <t>องค์การส่งเสริมกิจการโคนมแห่งประเทศไทย</t>
  </si>
  <si>
    <t>สำนักงานกองทุนสงเคราะห์การทำสวนยาง</t>
  </si>
  <si>
    <t>รวมสาขาเกษตรและทรัพยากรธรรมชาติ</t>
  </si>
  <si>
    <t>สาขาพาณิชย์และบริการ (5)</t>
  </si>
  <si>
    <t>สำนักงานสลากกินแบ่งรัฐบาล</t>
  </si>
  <si>
    <t>- รายได้ 28% ของการจำหน่ายสลากกินแบ่งและดอกเบี้ย</t>
  </si>
  <si>
    <t>- รางวัลที่ไม่มีผู้มาขอรับ</t>
  </si>
  <si>
    <t xml:space="preserve">บริษัท สหโรงแรมไทยและการท่องเที่ยว จำกัด </t>
  </si>
  <si>
    <t>องค์การตลาด</t>
  </si>
  <si>
    <t>องค์การคลังสินค้า</t>
  </si>
  <si>
    <t>การท่องเที่ยวแห่งประเทศไทย</t>
  </si>
  <si>
    <t>บริษัท ธนารักษ์พัฒนาสินทรัพย์ จำกัด</t>
  </si>
  <si>
    <t>รวมสาขาพาณิชย์และบริการ</t>
  </si>
  <si>
    <t>สาขาสังคมและเทคโนโลยี (6)</t>
  </si>
  <si>
    <t>สำนักงานธนานุเคราะห์  กรมพัฒนาสังคมและสวัสดิการ</t>
  </si>
  <si>
    <t>องค์การเภสัชกรรม</t>
  </si>
  <si>
    <t>การกีฬาแห่งประเทศไทย</t>
  </si>
  <si>
    <t>องค์การสวนสัตว์</t>
  </si>
  <si>
    <t>สถาบันวิจัยวิทยาศาสตร์และเทคโนโลยีแห่งประเทศไทย</t>
  </si>
  <si>
    <t>องค์การพิพิธภัณฑ์วิทยาสตร์แห่งชาติ</t>
  </si>
  <si>
    <t>รวมสาขาสังคมและเทคโนโลยี</t>
  </si>
  <si>
    <t>สาขาสถาบันการเงิน (9)</t>
  </si>
  <si>
    <t>ธนาคารกรุงไทย จำกัด (มหาชน)</t>
  </si>
  <si>
    <t>ธนาคารออมสิน</t>
  </si>
  <si>
    <t>ธนาคารอาคารสงเคราะห์</t>
  </si>
  <si>
    <t>ธนาคารเพื่อการส่งออกและนำเข้าแห่งประเทศไทย</t>
  </si>
  <si>
    <t>ธนาคารพัฒนาวิสาหกิจขนาดกลางและขนาดย่อมแห่งประเทศไทย</t>
  </si>
  <si>
    <t>บรรษัทตลาดรองสินเชื่อที่อยู่อาศัย</t>
  </si>
  <si>
    <t>ธนาคารเพื่อการเกษตรและสหกรณ์การเกษตร</t>
  </si>
  <si>
    <t>ธนาคารอิสลาม</t>
  </si>
  <si>
    <t>บรรษัทประกันสินเชื่ออุตสาหกรรมขนาดย่อม</t>
  </si>
  <si>
    <t>รวมสาขาสถาบันการเงิน</t>
  </si>
  <si>
    <t>รวมรัฐวิสาหกิจรายสาขา (1.1)</t>
  </si>
  <si>
    <t>1.2 รายได้จากกิจการที่กระทรวงการคลังถือหุ้นต่ำกว่าร้อยละ 50</t>
  </si>
  <si>
    <t>บริษัท บุญรอดบริวเวอรี่ จำกัด</t>
  </si>
  <si>
    <t>ธนาคารไทยพาณิชย์ จำกัด (มหาชน)</t>
  </si>
  <si>
    <t>ธนาคารทหารไทย</t>
  </si>
  <si>
    <t>บริษัท กรุงเทพโทรทัศน์และวิทยุ จำกัด</t>
  </si>
  <si>
    <t>บริษัท บางจากปิโตรเลียม จำกัด(มหาชน)</t>
  </si>
  <si>
    <t>บริษัท ปตท.สำรวจและผลิตปิโตรเลียม จำกัด</t>
  </si>
  <si>
    <t>บริษัท ทริส คอปอเรชั่น จำกัด</t>
  </si>
  <si>
    <t>บริษัท อ๊อกซิเจนภาคใต้ จำกัด</t>
  </si>
  <si>
    <t>บริษัท เอสโซ่ (ประเทศไทย) จำกัด</t>
  </si>
  <si>
    <t>บริษัท สยามซิตี้ประกันภัย จำกัด</t>
  </si>
  <si>
    <t>บริษัท หลักทรัพย์เพื่อธุรกิจหลักทรัพย์ จำกัด</t>
  </si>
  <si>
    <t>บริษัท IRPC</t>
  </si>
  <si>
    <t>บริษัท หินอ่อน จำกัด</t>
  </si>
  <si>
    <t>บริษัท บางกอกเดินเรือและการค้า</t>
  </si>
  <si>
    <t>บริษัท ผาแดงอินดัสทรี จำกัด (มหาชน)</t>
  </si>
  <si>
    <t>บริษัท สีฐานการแพทย์ จำกัด</t>
  </si>
  <si>
    <t>บริษัท หลักทรัพย์จัดการกองทุน เอ็มเอฟซี จำกัด (มหาชน)</t>
  </si>
  <si>
    <t>บริษัท เอ็น.ซี.ซี.แมนเนจเม้นท์ แอนด์ ดิเวลลอปเมนท์</t>
  </si>
  <si>
    <t>บริษัท บางพระกอล์ฟอินเตอร์แนชชั่นแนล จำกัด</t>
  </si>
  <si>
    <t>บริษัท อมตะซิตี้ จำกัด</t>
  </si>
  <si>
    <t>บริษัท ไทยยูนีค จำกัด</t>
  </si>
  <si>
    <t>บริษัท ทางยกระดับดอนเมือง จำกัด (มหาชน)</t>
  </si>
  <si>
    <t>บริษัท น้ำตาลครบุรี จำกัด (มหาชน)</t>
  </si>
  <si>
    <t>บริษัท อุตสาหกรรมนมไทย</t>
  </si>
  <si>
    <t>บริษัท ประจวบอุตสาหกรรม จำกัด</t>
  </si>
  <si>
    <t>เงินที่ได้รับคืนจากการชำระบัญชีกองทุนรวมเพื่อร่วมลงทุนในวิสาหกิจขนาดกลางขนาดย่อม</t>
  </si>
  <si>
    <t>รวมรายได้จากกิจการที่กระทรวงการคลังถือหุ้นต่ำกว่าร้อยละ 50 ทั้งหมด (1.2)</t>
  </si>
  <si>
    <t xml:space="preserve">รวมรายได้ทั้งสิ้น (1.1+1.2) </t>
  </si>
  <si>
    <t>เงินนำส่งรายได้แผ่นดินของรัฐวิสาหกิจและกิจการที่กระทรวงการคลังถือหุ้นต่ำกว่าร้อยละ 50 ประจำปีงบประมาณ 2555 (ตุลาคม 2554 - กันยายน 2555) (ล้านบาท)</t>
  </si>
  <si>
    <t>เงินนำส่งรายได้ปีงบประมาณ 2555 (แยกรายเดือน)</t>
  </si>
  <si>
    <t>เงินนำส่ง</t>
  </si>
  <si>
    <t>ต.ค. 54</t>
  </si>
  <si>
    <t>พ.ย. 54</t>
  </si>
  <si>
    <t>ธ.ค. 54</t>
  </si>
  <si>
    <t>ม.ค. 55</t>
  </si>
  <si>
    <t>ก.พ. 55</t>
  </si>
  <si>
    <t>มี.ค. 55</t>
  </si>
  <si>
    <t>เม.ย. 55</t>
  </si>
  <si>
    <t>พ.ค. 55</t>
  </si>
  <si>
    <t>มิ.ย. 55</t>
  </si>
  <si>
    <t>ก.ค. 55</t>
  </si>
  <si>
    <t>ส.ค. 55</t>
  </si>
  <si>
    <t>ก.ย. 55</t>
  </si>
  <si>
    <t>รายได้</t>
  </si>
  <si>
    <t>(จริง)</t>
  </si>
  <si>
    <t>ปี 2555</t>
  </si>
  <si>
    <t>สาขาขนส่ง (12)</t>
  </si>
  <si>
    <t>บริษัท ไทยเดินเรือทะเล จำกัด</t>
  </si>
  <si>
    <t>สาขาอุตสาหกรรม (7)</t>
  </si>
  <si>
    <t>บริษัท ทิสโก้ไฟแนนเชียลกรุ๊ป จำกัด (มหาชน)</t>
  </si>
  <si>
    <t>บริษัท ยูไนเต็ดไทย ชิปปิ้ง จำกัด</t>
  </si>
  <si>
    <t>เงินชำระบัญชีลูกหนี้-เจ้าหนี้ของบริษัท ทราเวล แอนด์ คอนเฟอเรนซ์ จำกัด</t>
  </si>
  <si>
    <t xml:space="preserve">บริษัท ปตท. จำกัด (มหาชน) </t>
  </si>
  <si>
    <t>บริษัท ท่าอากาศยานไทย จำกัด (มหาชน)</t>
  </si>
  <si>
    <t>บริษัท การบินไทย จำกัด (มหาชน)</t>
  </si>
  <si>
    <t xml:space="preserve">บริษัท อสมท จำกัด (มหาชน) </t>
  </si>
  <si>
    <t>บบส. (จากตั๋วสัญญาใช้เงินของ บสก. ใช้ชำระราคาสินทรัพย์ในกับ บบส.)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</si>
</sst>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#,##0.00_ ;[Red]\(#,##0.00\)\ "/>
    <numFmt numFmtId="188" formatCode="_(* #,##0.00_);_(* \(#,##0.00\);_(* &quot;-&quot;??_);_(@_)"/>
    <numFmt numFmtId="189" formatCode="0.00_)"/>
    <numFmt numFmtId="190" formatCode="_-* #,##0.00_-;[Red]\(#,##0.00\)"/>
    <numFmt numFmtId="191" formatCode="#,##0.00000_ ;[Red]\(#,##0.00000\)\ "/>
    <numFmt numFmtId="192" formatCode="#,##0.000000_ ;[Red]\(#,##0.000000\)\ "/>
    <numFmt numFmtId="193" formatCode="#,##0.000_ ;[Red]\(#,##0.000\)\ 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20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0"/>
      <name val="Courier"/>
      <family val="3"/>
    </font>
    <font>
      <b/>
      <sz val="16"/>
      <name val="TH SarabunPSK"/>
      <family val="2"/>
    </font>
    <font>
      <sz val="16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</cellStyleXfs>
  <cellXfs count="133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3" fontId="4" fillId="2" borderId="4" xfId="3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43" fontId="4" fillId="2" borderId="10" xfId="3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>
      <alignment horizontal="center"/>
    </xf>
    <xf numFmtId="49" fontId="4" fillId="2" borderId="7" xfId="3" applyNumberFormat="1" applyFont="1" applyFill="1" applyBorder="1" applyAlignment="1" applyProtection="1">
      <alignment horizontal="center"/>
    </xf>
    <xf numFmtId="49" fontId="4" fillId="2" borderId="8" xfId="3" applyNumberFormat="1" applyFont="1" applyFill="1" applyBorder="1" applyAlignment="1" applyProtection="1">
      <alignment horizontal="center"/>
    </xf>
    <xf numFmtId="49" fontId="4" fillId="2" borderId="9" xfId="3" applyNumberFormat="1" applyFont="1" applyFill="1" applyBorder="1" applyAlignment="1" applyProtection="1">
      <alignment horizontal="center"/>
    </xf>
    <xf numFmtId="0" fontId="4" fillId="4" borderId="5" xfId="0" applyFont="1" applyFill="1" applyBorder="1" applyAlignment="1">
      <alignment horizontal="left" vertical="center"/>
    </xf>
    <xf numFmtId="0" fontId="3" fillId="4" borderId="6" xfId="0" applyFont="1" applyFill="1" applyBorder="1"/>
    <xf numFmtId="43" fontId="4" fillId="4" borderId="6" xfId="3" applyFont="1" applyFill="1" applyBorder="1" applyAlignment="1">
      <alignment horizontal="center"/>
    </xf>
    <xf numFmtId="43" fontId="4" fillId="4" borderId="0" xfId="3" applyFont="1" applyFill="1" applyBorder="1" applyAlignment="1">
      <alignment horizontal="center"/>
    </xf>
    <xf numFmtId="43" fontId="4" fillId="4" borderId="5" xfId="3" applyFont="1" applyFill="1" applyBorder="1" applyAlignment="1">
      <alignment horizontal="center"/>
    </xf>
    <xf numFmtId="43" fontId="4" fillId="4" borderId="14" xfId="3" applyFont="1" applyFill="1" applyBorder="1" applyAlignment="1">
      <alignment horizontal="center"/>
    </xf>
    <xf numFmtId="0" fontId="4" fillId="0" borderId="0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/>
    <xf numFmtId="43" fontId="4" fillId="0" borderId="6" xfId="3" applyFont="1" applyFill="1" applyBorder="1"/>
    <xf numFmtId="43" fontId="4" fillId="0" borderId="0" xfId="3" applyFont="1" applyFill="1" applyBorder="1"/>
    <xf numFmtId="43" fontId="4" fillId="0" borderId="5" xfId="3" applyFont="1" applyFill="1" applyBorder="1"/>
    <xf numFmtId="43" fontId="4" fillId="0" borderId="14" xfId="3" applyFont="1" applyFill="1" applyBorder="1"/>
    <xf numFmtId="0" fontId="4" fillId="0" borderId="5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vertical="top"/>
    </xf>
    <xf numFmtId="187" fontId="6" fillId="0" borderId="0" xfId="0" applyNumberFormat="1" applyFont="1" applyFill="1" applyBorder="1" applyAlignment="1">
      <alignment vertical="top"/>
    </xf>
    <xf numFmtId="187" fontId="6" fillId="0" borderId="0" xfId="3" applyNumberFormat="1" applyFont="1" applyFill="1" applyBorder="1" applyAlignment="1">
      <alignment vertical="top"/>
    </xf>
    <xf numFmtId="187" fontId="6" fillId="0" borderId="6" xfId="3" applyNumberFormat="1" applyFont="1" applyFill="1" applyBorder="1" applyAlignment="1">
      <alignment horizontal="center" vertical="top"/>
    </xf>
    <xf numFmtId="187" fontId="6" fillId="0" borderId="5" xfId="3" applyNumberFormat="1" applyFont="1" applyFill="1" applyBorder="1" applyAlignment="1">
      <alignment vertical="top"/>
    </xf>
    <xf numFmtId="187" fontId="6" fillId="0" borderId="6" xfId="3" quotePrefix="1" applyNumberFormat="1" applyFont="1" applyFill="1" applyBorder="1" applyAlignment="1">
      <alignment vertical="top"/>
    </xf>
    <xf numFmtId="187" fontId="7" fillId="0" borderId="14" xfId="3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6" xfId="0" applyFont="1" applyFill="1" applyBorder="1" applyAlignment="1">
      <alignment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5" xfId="3" applyNumberFormat="1" applyFont="1" applyFill="1" applyBorder="1" applyAlignment="1">
      <alignment horizontal="right"/>
    </xf>
    <xf numFmtId="187" fontId="6" fillId="0" borderId="0" xfId="0" applyNumberFormat="1" applyFont="1" applyFill="1" applyBorder="1"/>
    <xf numFmtId="187" fontId="6" fillId="0" borderId="0" xfId="3" applyNumberFormat="1" applyFont="1" applyFill="1" applyBorder="1"/>
    <xf numFmtId="187" fontId="6" fillId="0" borderId="6" xfId="3" applyNumberFormat="1" applyFont="1" applyFill="1" applyBorder="1"/>
    <xf numFmtId="187" fontId="6" fillId="0" borderId="5" xfId="3" applyNumberFormat="1" applyFont="1" applyFill="1" applyBorder="1"/>
    <xf numFmtId="187" fontId="7" fillId="0" borderId="14" xfId="3" applyNumberFormat="1" applyFont="1" applyFill="1" applyBorder="1"/>
    <xf numFmtId="0" fontId="3" fillId="0" borderId="6" xfId="0" applyFont="1" applyFill="1" applyBorder="1"/>
    <xf numFmtId="0" fontId="4" fillId="5" borderId="6" xfId="0" applyFont="1" applyFill="1" applyBorder="1" applyAlignment="1">
      <alignment horizontal="center"/>
    </xf>
    <xf numFmtId="187" fontId="7" fillId="5" borderId="0" xfId="3" applyNumberFormat="1" applyFont="1" applyFill="1" applyBorder="1"/>
    <xf numFmtId="187" fontId="7" fillId="5" borderId="6" xfId="3" applyNumberFormat="1" applyFont="1" applyFill="1" applyBorder="1"/>
    <xf numFmtId="187" fontId="7" fillId="5" borderId="5" xfId="3" applyNumberFormat="1" applyFont="1" applyFill="1" applyBorder="1"/>
    <xf numFmtId="187" fontId="7" fillId="5" borderId="14" xfId="3" applyNumberFormat="1" applyFont="1" applyFill="1" applyBorder="1"/>
    <xf numFmtId="187" fontId="7" fillId="0" borderId="0" xfId="3" applyNumberFormat="1" applyFont="1" applyFill="1" applyBorder="1"/>
    <xf numFmtId="187" fontId="7" fillId="0" borderId="6" xfId="3" applyNumberFormat="1" applyFont="1" applyFill="1" applyBorder="1" applyAlignment="1">
      <alignment horizontal="center"/>
    </xf>
    <xf numFmtId="187" fontId="7" fillId="0" borderId="5" xfId="3" applyNumberFormat="1" applyFont="1" applyFill="1" applyBorder="1"/>
    <xf numFmtId="187" fontId="7" fillId="0" borderId="6" xfId="3" applyNumberFormat="1" applyFont="1" applyFill="1" applyBorder="1"/>
    <xf numFmtId="187" fontId="6" fillId="0" borderId="5" xfId="0" applyNumberFormat="1" applyFont="1" applyFill="1" applyBorder="1"/>
    <xf numFmtId="189" fontId="3" fillId="0" borderId="6" xfId="4" applyNumberFormat="1" applyFont="1" applyFill="1" applyBorder="1" applyAlignment="1" applyProtection="1">
      <alignment horizontal="left"/>
    </xf>
    <xf numFmtId="187" fontId="6" fillId="0" borderId="0" xfId="4" applyNumberFormat="1" applyFont="1" applyFill="1" applyBorder="1" applyAlignment="1" applyProtection="1">
      <alignment horizontal="left"/>
    </xf>
    <xf numFmtId="187" fontId="6" fillId="0" borderId="6" xfId="3" applyNumberFormat="1" applyFont="1" applyFill="1" applyBorder="1" applyAlignment="1">
      <alignment vertical="top"/>
    </xf>
    <xf numFmtId="187" fontId="6" fillId="0" borderId="6" xfId="0" applyNumberFormat="1" applyFont="1" applyFill="1" applyBorder="1"/>
    <xf numFmtId="187" fontId="3" fillId="0" borderId="0" xfId="0" applyNumberFormat="1" applyFont="1" applyFill="1" applyBorder="1"/>
    <xf numFmtId="187" fontId="6" fillId="0" borderId="5" xfId="0" applyNumberFormat="1" applyFont="1" applyFill="1" applyBorder="1" applyAlignment="1">
      <alignment vertical="top"/>
    </xf>
    <xf numFmtId="0" fontId="3" fillId="0" borderId="6" xfId="0" quotePrefix="1" applyFont="1" applyFill="1" applyBorder="1"/>
    <xf numFmtId="0" fontId="4" fillId="0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187" fontId="7" fillId="4" borderId="0" xfId="3" applyNumberFormat="1" applyFont="1" applyFill="1" applyBorder="1"/>
    <xf numFmtId="187" fontId="7" fillId="4" borderId="6" xfId="3" applyNumberFormat="1" applyFont="1" applyFill="1" applyBorder="1"/>
    <xf numFmtId="187" fontId="7" fillId="4" borderId="5" xfId="3" applyNumberFormat="1" applyFont="1" applyFill="1" applyBorder="1"/>
    <xf numFmtId="187" fontId="7" fillId="4" borderId="14" xfId="3" applyNumberFormat="1" applyFont="1" applyFill="1" applyBorder="1"/>
    <xf numFmtId="0" fontId="4" fillId="6" borderId="5" xfId="0" applyFont="1" applyFill="1" applyBorder="1" applyAlignment="1">
      <alignment horizontal="left"/>
    </xf>
    <xf numFmtId="0" fontId="3" fillId="6" borderId="6" xfId="0" applyFont="1" applyFill="1" applyBorder="1"/>
    <xf numFmtId="187" fontId="7" fillId="6" borderId="0" xfId="3" applyNumberFormat="1" applyFont="1" applyFill="1" applyBorder="1"/>
    <xf numFmtId="187" fontId="7" fillId="6" borderId="6" xfId="3" applyNumberFormat="1" applyFont="1" applyFill="1" applyBorder="1"/>
    <xf numFmtId="187" fontId="7" fillId="6" borderId="5" xfId="3" applyNumberFormat="1" applyFont="1" applyFill="1" applyBorder="1"/>
    <xf numFmtId="187" fontId="7" fillId="6" borderId="14" xfId="3" applyNumberFormat="1" applyFont="1" applyFill="1" applyBorder="1"/>
    <xf numFmtId="0" fontId="4" fillId="6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187" fontId="7" fillId="3" borderId="13" xfId="3" applyNumberFormat="1" applyFont="1" applyFill="1" applyBorder="1"/>
    <xf numFmtId="187" fontId="7" fillId="3" borderId="11" xfId="3" applyNumberFormat="1" applyFont="1" applyFill="1" applyBorder="1"/>
    <xf numFmtId="187" fontId="7" fillId="3" borderId="10" xfId="3" applyNumberFormat="1" applyFont="1" applyFill="1" applyBorder="1"/>
    <xf numFmtId="0" fontId="2" fillId="0" borderId="0" xfId="0" applyFont="1" applyFill="1" applyBorder="1" applyAlignment="1">
      <alignment horizontal="center"/>
    </xf>
    <xf numFmtId="43" fontId="4" fillId="0" borderId="0" xfId="3" applyFont="1" applyFill="1" applyBorder="1" applyAlignment="1" applyProtection="1">
      <alignment horizontal="center" vertical="center" wrapText="1"/>
    </xf>
    <xf numFmtId="43" fontId="4" fillId="2" borderId="14" xfId="3" applyFont="1" applyFill="1" applyBorder="1" applyAlignment="1" applyProtection="1">
      <alignment horizontal="center" vertical="top" wrapText="1"/>
    </xf>
    <xf numFmtId="43" fontId="4" fillId="0" borderId="0" xfId="3" applyFont="1" applyFill="1" applyBorder="1" applyAlignment="1" applyProtection="1">
      <alignment horizontal="center" vertical="top" wrapText="1"/>
    </xf>
    <xf numFmtId="0" fontId="3" fillId="2" borderId="12" xfId="0" applyFont="1" applyFill="1" applyBorder="1" applyAlignment="1">
      <alignment horizontal="center"/>
    </xf>
    <xf numFmtId="49" fontId="4" fillId="2" borderId="1" xfId="3" applyNumberFormat="1" applyFont="1" applyFill="1" applyBorder="1" applyAlignment="1" applyProtection="1">
      <alignment horizontal="center"/>
    </xf>
    <xf numFmtId="49" fontId="4" fillId="2" borderId="3" xfId="3" applyNumberFormat="1" applyFont="1" applyFill="1" applyBorder="1" applyAlignment="1" applyProtection="1">
      <alignment horizontal="center"/>
    </xf>
    <xf numFmtId="49" fontId="4" fillId="2" borderId="2" xfId="3" applyNumberFormat="1" applyFont="1" applyFill="1" applyBorder="1" applyAlignment="1" applyProtection="1">
      <alignment horizontal="center"/>
    </xf>
    <xf numFmtId="43" fontId="4" fillId="2" borderId="14" xfId="3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43" fontId="4" fillId="3" borderId="1" xfId="3" applyFont="1" applyFill="1" applyBorder="1" applyAlignment="1">
      <alignment horizontal="center"/>
    </xf>
    <xf numFmtId="43" fontId="4" fillId="3" borderId="3" xfId="3" applyFont="1" applyFill="1" applyBorder="1" applyAlignment="1">
      <alignment horizontal="center"/>
    </xf>
    <xf numFmtId="43" fontId="4" fillId="3" borderId="2" xfId="3" applyFont="1" applyFill="1" applyBorder="1" applyAlignment="1">
      <alignment horizontal="center"/>
    </xf>
    <xf numFmtId="43" fontId="4" fillId="0" borderId="0" xfId="3" applyFont="1" applyFill="1" applyBorder="1" applyAlignment="1">
      <alignment horizontal="center"/>
    </xf>
    <xf numFmtId="187" fontId="7" fillId="0" borderId="0" xfId="3" applyNumberFormat="1" applyFont="1" applyFill="1" applyBorder="1" applyAlignment="1">
      <alignment vertical="top"/>
    </xf>
    <xf numFmtId="188" fontId="3" fillId="0" borderId="5" xfId="1" applyNumberFormat="1" applyFont="1" applyFill="1" applyBorder="1"/>
    <xf numFmtId="187" fontId="3" fillId="0" borderId="5" xfId="0" applyNumberFormat="1" applyFont="1" applyFill="1" applyBorder="1"/>
    <xf numFmtId="187" fontId="6" fillId="0" borderId="5" xfId="4" applyNumberFormat="1" applyFont="1" applyFill="1" applyBorder="1" applyAlignment="1" applyProtection="1">
      <alignment horizontal="left"/>
    </xf>
    <xf numFmtId="191" fontId="6" fillId="0" borderId="0" xfId="3" applyNumberFormat="1" applyFont="1" applyFill="1" applyBorder="1"/>
    <xf numFmtId="191" fontId="7" fillId="0" borderId="14" xfId="3" applyNumberFormat="1" applyFont="1" applyFill="1" applyBorder="1"/>
    <xf numFmtId="192" fontId="6" fillId="0" borderId="0" xfId="3" applyNumberFormat="1" applyFont="1" applyFill="1" applyBorder="1"/>
    <xf numFmtId="193" fontId="6" fillId="0" borderId="0" xfId="3" applyNumberFormat="1" applyFont="1" applyFill="1" applyBorder="1"/>
    <xf numFmtId="49" fontId="4" fillId="5" borderId="0" xfId="3" applyNumberFormat="1" applyFont="1" applyFill="1" applyBorder="1" applyAlignment="1" applyProtection="1">
      <alignment horizontal="center"/>
    </xf>
    <xf numFmtId="43" fontId="9" fillId="0" borderId="0" xfId="0" applyNumberFormat="1" applyFont="1" applyFill="1" applyBorder="1"/>
    <xf numFmtId="190" fontId="9" fillId="0" borderId="0" xfId="0" applyNumberFormat="1" applyFont="1" applyFill="1" applyBorder="1"/>
    <xf numFmtId="10" fontId="9" fillId="5" borderId="0" xfId="2" applyNumberFormat="1" applyFont="1" applyFill="1" applyBorder="1"/>
    <xf numFmtId="0" fontId="10" fillId="0" borderId="0" xfId="0" applyFont="1" applyFill="1" applyBorder="1"/>
    <xf numFmtId="43" fontId="9" fillId="0" borderId="15" xfId="0" applyNumberFormat="1" applyFont="1" applyFill="1" applyBorder="1"/>
    <xf numFmtId="43" fontId="9" fillId="0" borderId="16" xfId="0" applyNumberFormat="1" applyFont="1" applyFill="1" applyBorder="1"/>
    <xf numFmtId="43" fontId="9" fillId="0" borderId="17" xfId="0" applyNumberFormat="1" applyFont="1" applyFill="1" applyBorder="1"/>
    <xf numFmtId="43" fontId="9" fillId="4" borderId="18" xfId="0" applyNumberFormat="1" applyFont="1" applyFill="1" applyBorder="1"/>
    <xf numFmtId="43" fontId="9" fillId="0" borderId="19" xfId="0" applyNumberFormat="1" applyFont="1" applyFill="1" applyBorder="1"/>
    <xf numFmtId="43" fontId="9" fillId="0" borderId="20" xfId="0" applyNumberFormat="1" applyFont="1" applyFill="1" applyBorder="1"/>
    <xf numFmtId="43" fontId="9" fillId="4" borderId="21" xfId="0" applyNumberFormat="1" applyFont="1" applyFill="1" applyBorder="1"/>
    <xf numFmtId="190" fontId="9" fillId="0" borderId="19" xfId="0" applyNumberFormat="1" applyFont="1" applyFill="1" applyBorder="1"/>
    <xf numFmtId="10" fontId="9" fillId="7" borderId="22" xfId="2" applyNumberFormat="1" applyFont="1" applyFill="1" applyBorder="1"/>
    <xf numFmtId="10" fontId="9" fillId="7" borderId="23" xfId="2" applyNumberFormat="1" applyFont="1" applyFill="1" applyBorder="1"/>
    <xf numFmtId="10" fontId="9" fillId="7" borderId="24" xfId="2" applyNumberFormat="1" applyFont="1" applyFill="1" applyBorder="1"/>
    <xf numFmtId="10" fontId="9" fillId="4" borderId="25" xfId="2" applyNumberFormat="1" applyFont="1" applyFill="1" applyBorder="1"/>
    <xf numFmtId="10" fontId="3" fillId="0" borderId="0" xfId="2" applyNumberFormat="1" applyFont="1" applyFill="1" applyBorder="1"/>
    <xf numFmtId="43" fontId="4" fillId="3" borderId="4" xfId="3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2" xfId="0" applyFont="1" applyFill="1" applyBorder="1"/>
    <xf numFmtId="43" fontId="4" fillId="2" borderId="1" xfId="3" applyFont="1" applyFill="1" applyBorder="1" applyAlignment="1" applyProtection="1">
      <alignment horizontal="center"/>
    </xf>
    <xf numFmtId="43" fontId="4" fillId="2" borderId="3" xfId="3" applyFont="1" applyFill="1" applyBorder="1" applyAlignment="1" applyProtection="1">
      <alignment horizontal="center"/>
    </xf>
    <xf numFmtId="0" fontId="4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43" fontId="4" fillId="2" borderId="9" xfId="3" applyFont="1" applyFill="1" applyBorder="1" applyAlignment="1" applyProtection="1">
      <alignment horizontal="center" vertical="top"/>
    </xf>
    <xf numFmtId="43" fontId="4" fillId="2" borderId="7" xfId="3" applyFont="1" applyFill="1" applyBorder="1" applyAlignment="1" applyProtection="1">
      <alignment horizontal="center" vertical="top"/>
    </xf>
    <xf numFmtId="43" fontId="4" fillId="2" borderId="8" xfId="3" applyFont="1" applyFill="1" applyBorder="1" applyAlignment="1" applyProtection="1">
      <alignment horizontal="center" vertical="top"/>
    </xf>
  </cellXfs>
  <cellStyles count="5">
    <cellStyle name="Comma" xfId="1" builtinId="3"/>
    <cellStyle name="Comma 4" xfId="3"/>
    <cellStyle name="Normal" xfId="0" builtinId="0"/>
    <cellStyle name="Normal_2541S" xfId="4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atcharijung\Sor-Nor-Por\&#3619;&#3634;&#3618;&#3652;&#3604;&#3657;&#3609;&#3635;&#3626;&#3656;&#3591;\&#3619;&#3634;&#3618;&#3652;&#3604;&#3657;&#3609;&#3635;&#3626;&#3656;&#3591;%20(wat)\&#3611;&#3619;&#3632;&#3617;&#3634;&#3603;&#3585;&#3634;&#3619;&#3619;&#3634;&#3618;&#3652;&#3604;&#3657;%2055-59%20(&#3623;&#3633;&#3594;&#3607;&#3635;)\&#3619;&#3634;&#3618;&#3652;&#3604;&#3657;&#3609;&#3635;&#3626;&#3656;&#3591;%2055%20&#3605;&#3634;&#3617;&#3609;&#3635;&#3626;&#3656;&#3591;&#3619;&#3634;&#3618;&#3648;&#3604;&#3639;&#3629;&#36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ผนรายได้ 55 (104)"/>
      <sheetName val="นำส่งเทียบแผน"/>
      <sheetName val="Sheet1"/>
    </sheetNames>
    <sheetDataSet>
      <sheetData sheetId="0">
        <row r="124">
          <cell r="H124">
            <v>20345.555203983335</v>
          </cell>
          <cell r="I124">
            <v>7578.8733333333339</v>
          </cell>
          <cell r="J124">
            <v>6873.4233333333332</v>
          </cell>
          <cell r="K124">
            <v>4480.0233333333335</v>
          </cell>
          <cell r="L124">
            <v>2901.3177333333333</v>
          </cell>
          <cell r="M124">
            <v>10885.269324980933</v>
          </cell>
          <cell r="N124">
            <v>14261.179645208334</v>
          </cell>
          <cell r="O124">
            <v>15564.820725002885</v>
          </cell>
          <cell r="P124">
            <v>1795.6678519223335</v>
          </cell>
          <cell r="Q124">
            <v>5785.8528333333343</v>
          </cell>
          <cell r="R124">
            <v>2752.5126133333333</v>
          </cell>
          <cell r="S124">
            <v>10775.502333333332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35"/>
  <sheetViews>
    <sheetView tabSelected="1" zoomScale="80" zoomScaleNormal="80" workbookViewId="0">
      <selection activeCell="A3" sqref="A3:B3"/>
    </sheetView>
  </sheetViews>
  <sheetFormatPr defaultRowHeight="27.75" x14ac:dyDescent="0.65"/>
  <cols>
    <col min="1" max="1" width="1.875" style="3" customWidth="1"/>
    <col min="2" max="2" width="36.375" style="1" customWidth="1"/>
    <col min="3" max="3" width="12.625" style="1" customWidth="1"/>
    <col min="4" max="4" width="12.125" style="1" customWidth="1"/>
    <col min="5" max="5" width="11" style="1" customWidth="1"/>
    <col min="6" max="6" width="11.125" style="1" customWidth="1"/>
    <col min="7" max="7" width="10.875" style="1" customWidth="1"/>
    <col min="8" max="8" width="11.75" style="1" customWidth="1"/>
    <col min="9" max="9" width="11.625" style="1" customWidth="1"/>
    <col min="10" max="10" width="12.125" style="1" customWidth="1"/>
    <col min="11" max="11" width="11.125" style="1" customWidth="1"/>
    <col min="12" max="12" width="10.875" style="1" customWidth="1"/>
    <col min="13" max="13" width="10.625" style="1" customWidth="1"/>
    <col min="14" max="14" width="13.25" style="1" customWidth="1"/>
    <col min="15" max="15" width="13.875" style="1" customWidth="1"/>
    <col min="16" max="16" width="2.25" style="1" customWidth="1"/>
    <col min="17" max="16384" width="9" style="1"/>
  </cols>
  <sheetData>
    <row r="1" spans="1:16" ht="30.75" x14ac:dyDescent="0.7">
      <c r="A1" s="123" t="s">
        <v>110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78"/>
    </row>
    <row r="2" spans="1:16" ht="6.75" customHeight="1" thickBot="1" x14ac:dyDescent="0.7">
      <c r="B2" s="3"/>
    </row>
    <row r="3" spans="1:16" ht="28.5" customHeight="1" thickBot="1" x14ac:dyDescent="0.7">
      <c r="A3" s="124" t="s">
        <v>0</v>
      </c>
      <c r="B3" s="125"/>
      <c r="C3" s="126" t="s">
        <v>111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4" t="s">
        <v>1</v>
      </c>
      <c r="P3" s="79"/>
    </row>
    <row r="4" spans="1:16" s="32" customFormat="1" ht="28.5" thickBot="1" x14ac:dyDescent="0.25">
      <c r="A4" s="128" t="s">
        <v>2</v>
      </c>
      <c r="B4" s="129"/>
      <c r="C4" s="130" t="s">
        <v>3</v>
      </c>
      <c r="D4" s="131"/>
      <c r="E4" s="132"/>
      <c r="F4" s="130" t="s">
        <v>4</v>
      </c>
      <c r="G4" s="131"/>
      <c r="H4" s="132"/>
      <c r="I4" s="130" t="s">
        <v>5</v>
      </c>
      <c r="J4" s="131"/>
      <c r="K4" s="132"/>
      <c r="L4" s="130" t="s">
        <v>6</v>
      </c>
      <c r="M4" s="131"/>
      <c r="N4" s="131"/>
      <c r="O4" s="80" t="s">
        <v>112</v>
      </c>
      <c r="P4" s="81"/>
    </row>
    <row r="5" spans="1:16" ht="28.5" thickBot="1" x14ac:dyDescent="0.7">
      <c r="A5" s="7"/>
      <c r="B5" s="82" t="s">
        <v>7</v>
      </c>
      <c r="C5" s="83" t="s">
        <v>113</v>
      </c>
      <c r="D5" s="84" t="s">
        <v>114</v>
      </c>
      <c r="E5" s="85" t="s">
        <v>115</v>
      </c>
      <c r="F5" s="10" t="s">
        <v>116</v>
      </c>
      <c r="G5" s="8" t="s">
        <v>117</v>
      </c>
      <c r="H5" s="9" t="s">
        <v>118</v>
      </c>
      <c r="I5" s="10" t="s">
        <v>119</v>
      </c>
      <c r="J5" s="8" t="s">
        <v>120</v>
      </c>
      <c r="K5" s="9" t="s">
        <v>121</v>
      </c>
      <c r="L5" s="10" t="s">
        <v>122</v>
      </c>
      <c r="M5" s="8" t="s">
        <v>123</v>
      </c>
      <c r="N5" s="8" t="s">
        <v>124</v>
      </c>
      <c r="O5" s="86" t="s">
        <v>125</v>
      </c>
      <c r="P5" s="79"/>
    </row>
    <row r="6" spans="1:16" ht="28.5" thickBot="1" x14ac:dyDescent="0.7">
      <c r="A6" s="5"/>
      <c r="B6" s="87"/>
      <c r="C6" s="10" t="s">
        <v>126</v>
      </c>
      <c r="D6" s="8" t="s">
        <v>126</v>
      </c>
      <c r="E6" s="9" t="s">
        <v>126</v>
      </c>
      <c r="F6" s="10" t="s">
        <v>126</v>
      </c>
      <c r="G6" s="8" t="s">
        <v>126</v>
      </c>
      <c r="H6" s="9" t="s">
        <v>126</v>
      </c>
      <c r="I6" s="10" t="s">
        <v>126</v>
      </c>
      <c r="J6" s="8" t="s">
        <v>126</v>
      </c>
      <c r="K6" s="9" t="s">
        <v>126</v>
      </c>
      <c r="L6" s="10" t="s">
        <v>126</v>
      </c>
      <c r="M6" s="8" t="s">
        <v>126</v>
      </c>
      <c r="N6" s="8" t="s">
        <v>126</v>
      </c>
      <c r="O6" s="6" t="s">
        <v>127</v>
      </c>
      <c r="P6" s="79"/>
    </row>
    <row r="7" spans="1:16" x14ac:dyDescent="0.65">
      <c r="A7" s="119" t="s">
        <v>8</v>
      </c>
      <c r="B7" s="120"/>
      <c r="C7" s="88"/>
      <c r="D7" s="89"/>
      <c r="E7" s="90"/>
      <c r="F7" s="88"/>
      <c r="G7" s="89"/>
      <c r="H7" s="90"/>
      <c r="I7" s="88"/>
      <c r="J7" s="89"/>
      <c r="K7" s="90"/>
      <c r="L7" s="88"/>
      <c r="M7" s="89"/>
      <c r="N7" s="89"/>
      <c r="O7" s="118"/>
      <c r="P7" s="91"/>
    </row>
    <row r="8" spans="1:16" x14ac:dyDescent="0.65">
      <c r="A8" s="11" t="s">
        <v>9</v>
      </c>
      <c r="B8" s="12"/>
      <c r="C8" s="15"/>
      <c r="D8" s="14"/>
      <c r="E8" s="13"/>
      <c r="F8" s="15"/>
      <c r="G8" s="14"/>
      <c r="H8" s="13"/>
      <c r="I8" s="15"/>
      <c r="J8" s="14"/>
      <c r="K8" s="13"/>
      <c r="L8" s="15"/>
      <c r="M8" s="14"/>
      <c r="N8" s="14"/>
      <c r="O8" s="16"/>
      <c r="P8" s="91"/>
    </row>
    <row r="9" spans="1:16" x14ac:dyDescent="0.65">
      <c r="A9" s="18"/>
      <c r="B9" s="19" t="s">
        <v>10</v>
      </c>
      <c r="C9" s="22"/>
      <c r="D9" s="21"/>
      <c r="E9" s="20"/>
      <c r="F9" s="22"/>
      <c r="G9" s="21"/>
      <c r="H9" s="20"/>
      <c r="I9" s="22"/>
      <c r="J9" s="21"/>
      <c r="K9" s="20"/>
      <c r="L9" s="22"/>
      <c r="M9" s="21"/>
      <c r="N9" s="21"/>
      <c r="O9" s="23"/>
      <c r="P9" s="21"/>
    </row>
    <row r="10" spans="1:16" s="32" customFormat="1" x14ac:dyDescent="0.2">
      <c r="A10" s="24"/>
      <c r="B10" s="25" t="s">
        <v>11</v>
      </c>
      <c r="C10" s="57">
        <v>8399</v>
      </c>
      <c r="D10" s="27"/>
      <c r="E10" s="28"/>
      <c r="F10" s="29"/>
      <c r="G10" s="27"/>
      <c r="H10" s="28"/>
      <c r="I10" s="29">
        <v>7044</v>
      </c>
      <c r="J10" s="27"/>
      <c r="K10" s="30"/>
      <c r="L10" s="29"/>
      <c r="M10" s="27"/>
      <c r="N10" s="27">
        <v>7200</v>
      </c>
      <c r="O10" s="31">
        <f>SUM(C10:N10)</f>
        <v>22643</v>
      </c>
      <c r="P10" s="92"/>
    </row>
    <row r="11" spans="1:16" x14ac:dyDescent="0.65">
      <c r="A11" s="18"/>
      <c r="B11" s="33" t="s">
        <v>12</v>
      </c>
      <c r="C11" s="93">
        <v>1000</v>
      </c>
      <c r="D11" s="37">
        <v>468.33499999999998</v>
      </c>
      <c r="E11" s="38"/>
      <c r="F11" s="35"/>
      <c r="G11" s="37"/>
      <c r="H11" s="38"/>
      <c r="I11" s="39"/>
      <c r="J11" s="37"/>
      <c r="K11" s="38">
        <v>1052.165</v>
      </c>
      <c r="L11" s="39"/>
      <c r="M11" s="37"/>
      <c r="N11" s="37"/>
      <c r="O11" s="40">
        <f>SUM(C11:N11)</f>
        <v>2520.5</v>
      </c>
      <c r="P11" s="47"/>
    </row>
    <row r="12" spans="1:16" x14ac:dyDescent="0.65">
      <c r="A12" s="18"/>
      <c r="B12" s="33" t="s">
        <v>13</v>
      </c>
      <c r="C12" s="94"/>
      <c r="D12" s="37">
        <v>500</v>
      </c>
      <c r="E12" s="38">
        <v>1500</v>
      </c>
      <c r="F12" s="39">
        <v>1300</v>
      </c>
      <c r="G12" s="37"/>
      <c r="H12" s="38"/>
      <c r="I12" s="39">
        <v>1200</v>
      </c>
      <c r="J12" s="37"/>
      <c r="K12" s="38">
        <v>664.21</v>
      </c>
      <c r="L12" s="39">
        <v>700</v>
      </c>
      <c r="M12" s="37">
        <v>700</v>
      </c>
      <c r="N12" s="37">
        <v>700</v>
      </c>
      <c r="O12" s="40">
        <f>SUM(D12:N12)</f>
        <v>7264.21</v>
      </c>
      <c r="P12" s="47"/>
    </row>
    <row r="13" spans="1:16" x14ac:dyDescent="0.65">
      <c r="A13" s="18"/>
      <c r="B13" s="41" t="s">
        <v>134</v>
      </c>
      <c r="C13" s="39"/>
      <c r="D13" s="37"/>
      <c r="E13" s="38"/>
      <c r="F13" s="39"/>
      <c r="G13" s="37"/>
      <c r="H13" s="38"/>
      <c r="I13" s="39">
        <v>10219.199025</v>
      </c>
      <c r="J13" s="37"/>
      <c r="K13" s="38"/>
      <c r="L13" s="39"/>
      <c r="M13" s="37"/>
      <c r="N13" s="37">
        <v>7299.4278750000003</v>
      </c>
      <c r="O13" s="40">
        <f>SUM(C13:N13)</f>
        <v>17518.626899999999</v>
      </c>
      <c r="P13" s="47"/>
    </row>
    <row r="14" spans="1:16" x14ac:dyDescent="0.65">
      <c r="A14" s="18"/>
      <c r="B14" s="42" t="s">
        <v>14</v>
      </c>
      <c r="C14" s="45">
        <f>SUM(C10:C13)</f>
        <v>9399</v>
      </c>
      <c r="D14" s="43">
        <f t="shared" ref="D14:N14" si="0">SUM(D10:D13)</f>
        <v>968.33500000000004</v>
      </c>
      <c r="E14" s="44">
        <f t="shared" si="0"/>
        <v>1500</v>
      </c>
      <c r="F14" s="45">
        <f t="shared" si="0"/>
        <v>1300</v>
      </c>
      <c r="G14" s="43">
        <f t="shared" si="0"/>
        <v>0</v>
      </c>
      <c r="H14" s="44">
        <f t="shared" si="0"/>
        <v>0</v>
      </c>
      <c r="I14" s="45">
        <f t="shared" si="0"/>
        <v>18463.199025000002</v>
      </c>
      <c r="J14" s="43">
        <f t="shared" si="0"/>
        <v>0</v>
      </c>
      <c r="K14" s="44">
        <f t="shared" si="0"/>
        <v>1716.375</v>
      </c>
      <c r="L14" s="45">
        <f t="shared" si="0"/>
        <v>700</v>
      </c>
      <c r="M14" s="43">
        <f t="shared" si="0"/>
        <v>700</v>
      </c>
      <c r="N14" s="43">
        <f t="shared" si="0"/>
        <v>15199.427875000001</v>
      </c>
      <c r="O14" s="46">
        <f>SUM(C14:N14)</f>
        <v>49946.336900000002</v>
      </c>
      <c r="P14" s="47"/>
    </row>
    <row r="15" spans="1:16" x14ac:dyDescent="0.65">
      <c r="A15" s="18"/>
      <c r="B15" s="19" t="s">
        <v>128</v>
      </c>
      <c r="C15" s="49"/>
      <c r="D15" s="47"/>
      <c r="E15" s="48"/>
      <c r="F15" s="49"/>
      <c r="G15" s="47"/>
      <c r="H15" s="48"/>
      <c r="I15" s="49"/>
      <c r="J15" s="47"/>
      <c r="K15" s="50"/>
      <c r="L15" s="49"/>
      <c r="M15" s="47"/>
      <c r="N15" s="47"/>
      <c r="O15" s="40"/>
      <c r="P15" s="47"/>
    </row>
    <row r="16" spans="1:16" x14ac:dyDescent="0.65">
      <c r="A16" s="18"/>
      <c r="B16" s="41" t="s">
        <v>15</v>
      </c>
      <c r="C16" s="39"/>
      <c r="D16" s="37"/>
      <c r="E16" s="38"/>
      <c r="F16" s="39">
        <v>1040</v>
      </c>
      <c r="G16" s="37"/>
      <c r="H16" s="38"/>
      <c r="I16" s="39"/>
      <c r="J16" s="37"/>
      <c r="K16" s="38"/>
      <c r="L16" s="39"/>
      <c r="M16" s="37"/>
      <c r="N16" s="37">
        <v>773.23472708999998</v>
      </c>
      <c r="O16" s="40">
        <f t="shared" ref="O16:O27" si="1">SUM(C16:N16)</f>
        <v>1813.23472709</v>
      </c>
      <c r="P16" s="47"/>
    </row>
    <row r="17" spans="1:16" x14ac:dyDescent="0.65">
      <c r="A17" s="18"/>
      <c r="B17" s="41" t="s">
        <v>16</v>
      </c>
      <c r="C17" s="39"/>
      <c r="D17" s="37"/>
      <c r="E17" s="38"/>
      <c r="F17" s="39"/>
      <c r="G17" s="37"/>
      <c r="H17" s="38">
        <v>1047</v>
      </c>
      <c r="I17" s="39"/>
      <c r="J17" s="37"/>
      <c r="K17" s="38"/>
      <c r="L17" s="39">
        <v>1123.5</v>
      </c>
      <c r="M17" s="37"/>
      <c r="N17" s="37"/>
      <c r="O17" s="40">
        <f t="shared" si="1"/>
        <v>2170.5</v>
      </c>
      <c r="P17" s="47"/>
    </row>
    <row r="18" spans="1:16" x14ac:dyDescent="0.65">
      <c r="A18" s="18"/>
      <c r="B18" s="41" t="s">
        <v>17</v>
      </c>
      <c r="C18" s="39"/>
      <c r="D18" s="37"/>
      <c r="E18" s="38"/>
      <c r="F18" s="39"/>
      <c r="G18" s="37"/>
      <c r="H18" s="38">
        <v>69.180356399999994</v>
      </c>
      <c r="I18" s="51"/>
      <c r="J18" s="36"/>
      <c r="K18" s="38"/>
      <c r="L18" s="39">
        <v>35.356400669999999</v>
      </c>
      <c r="M18" s="37"/>
      <c r="N18" s="37"/>
      <c r="O18" s="40">
        <f t="shared" si="1"/>
        <v>104.53675706999999</v>
      </c>
      <c r="P18" s="47"/>
    </row>
    <row r="19" spans="1:16" x14ac:dyDescent="0.65">
      <c r="A19" s="18"/>
      <c r="B19" s="41" t="s">
        <v>18</v>
      </c>
      <c r="C19" s="39"/>
      <c r="D19" s="37"/>
      <c r="E19" s="38"/>
      <c r="F19" s="39"/>
      <c r="G19" s="37"/>
      <c r="H19" s="38"/>
      <c r="I19" s="51"/>
      <c r="J19" s="37"/>
      <c r="K19" s="38"/>
      <c r="L19" s="39"/>
      <c r="M19" s="37"/>
      <c r="N19" s="37"/>
      <c r="O19" s="40">
        <f t="shared" si="1"/>
        <v>0</v>
      </c>
      <c r="P19" s="47"/>
    </row>
    <row r="20" spans="1:16" x14ac:dyDescent="0.65">
      <c r="A20" s="18"/>
      <c r="B20" s="41" t="s">
        <v>135</v>
      </c>
      <c r="C20" s="39"/>
      <c r="D20" s="37"/>
      <c r="E20" s="38"/>
      <c r="F20" s="39"/>
      <c r="G20" s="37">
        <v>800</v>
      </c>
      <c r="H20" s="38"/>
      <c r="I20" s="39"/>
      <c r="J20" s="37"/>
      <c r="K20" s="38"/>
      <c r="L20" s="39"/>
      <c r="M20" s="37"/>
      <c r="N20" s="37"/>
      <c r="O20" s="40">
        <f t="shared" si="1"/>
        <v>800</v>
      </c>
      <c r="P20" s="47"/>
    </row>
    <row r="21" spans="1:16" x14ac:dyDescent="0.65">
      <c r="A21" s="18"/>
      <c r="B21" s="41" t="s">
        <v>136</v>
      </c>
      <c r="C21" s="39"/>
      <c r="D21" s="37"/>
      <c r="E21" s="38"/>
      <c r="F21" s="39"/>
      <c r="G21" s="37"/>
      <c r="H21" s="38"/>
      <c r="I21" s="39"/>
      <c r="J21" s="37"/>
      <c r="K21" s="38"/>
      <c r="L21" s="39"/>
      <c r="M21" s="37"/>
      <c r="N21" s="37"/>
      <c r="O21" s="40">
        <f t="shared" si="1"/>
        <v>0</v>
      </c>
      <c r="P21" s="47"/>
    </row>
    <row r="22" spans="1:16" x14ac:dyDescent="0.65">
      <c r="A22" s="18"/>
      <c r="B22" s="52" t="s">
        <v>19</v>
      </c>
      <c r="C22" s="39"/>
      <c r="D22" s="34"/>
      <c r="E22" s="38"/>
      <c r="F22" s="39"/>
      <c r="G22" s="37"/>
      <c r="H22" s="38"/>
      <c r="I22" s="39"/>
      <c r="J22" s="37"/>
      <c r="K22" s="38"/>
      <c r="L22" s="39"/>
      <c r="M22" s="37"/>
      <c r="N22" s="37"/>
      <c r="O22" s="40">
        <f t="shared" si="1"/>
        <v>0</v>
      </c>
      <c r="P22" s="47"/>
    </row>
    <row r="23" spans="1:16" x14ac:dyDescent="0.65">
      <c r="A23" s="18"/>
      <c r="B23" s="52" t="s">
        <v>20</v>
      </c>
      <c r="C23" s="39"/>
      <c r="D23" s="34"/>
      <c r="E23" s="38"/>
      <c r="F23" s="39"/>
      <c r="G23" s="37"/>
      <c r="H23" s="38"/>
      <c r="I23" s="39"/>
      <c r="J23" s="37"/>
      <c r="K23" s="38"/>
      <c r="L23" s="39"/>
      <c r="M23" s="37"/>
      <c r="N23" s="37"/>
      <c r="O23" s="40">
        <f t="shared" si="1"/>
        <v>0</v>
      </c>
      <c r="P23" s="47"/>
    </row>
    <row r="24" spans="1:16" x14ac:dyDescent="0.65">
      <c r="A24" s="18"/>
      <c r="B24" s="52" t="s">
        <v>21</v>
      </c>
      <c r="C24" s="39"/>
      <c r="D24" s="34"/>
      <c r="E24" s="38"/>
      <c r="F24" s="39"/>
      <c r="G24" s="37"/>
      <c r="H24" s="38"/>
      <c r="I24" s="39"/>
      <c r="J24" s="37"/>
      <c r="K24" s="38"/>
      <c r="L24" s="39"/>
      <c r="M24" s="37"/>
      <c r="N24" s="37"/>
      <c r="O24" s="40">
        <f t="shared" si="1"/>
        <v>0</v>
      </c>
      <c r="P24" s="47"/>
    </row>
    <row r="25" spans="1:16" x14ac:dyDescent="0.65">
      <c r="A25" s="18"/>
      <c r="B25" s="52" t="s">
        <v>129</v>
      </c>
      <c r="C25" s="95"/>
      <c r="D25" s="53"/>
      <c r="E25" s="38"/>
      <c r="F25" s="39"/>
      <c r="G25" s="37"/>
      <c r="H25" s="38"/>
      <c r="I25" s="39"/>
      <c r="J25" s="37"/>
      <c r="K25" s="38"/>
      <c r="L25" s="39"/>
      <c r="M25" s="37"/>
      <c r="N25" s="37"/>
      <c r="O25" s="40">
        <f t="shared" si="1"/>
        <v>0</v>
      </c>
      <c r="P25" s="47"/>
    </row>
    <row r="26" spans="1:16" x14ac:dyDescent="0.65">
      <c r="A26" s="18"/>
      <c r="B26" s="52" t="s">
        <v>22</v>
      </c>
      <c r="C26" s="95"/>
      <c r="D26" s="53"/>
      <c r="E26" s="38"/>
      <c r="F26" s="39"/>
      <c r="G26" s="37"/>
      <c r="H26" s="38"/>
      <c r="I26" s="39"/>
      <c r="J26" s="37"/>
      <c r="K26" s="38"/>
      <c r="L26" s="39"/>
      <c r="M26" s="37"/>
      <c r="N26" s="37"/>
      <c r="O26" s="40">
        <f t="shared" si="1"/>
        <v>0</v>
      </c>
      <c r="P26" s="47"/>
    </row>
    <row r="27" spans="1:16" x14ac:dyDescent="0.65">
      <c r="A27" s="18"/>
      <c r="B27" s="52" t="s">
        <v>23</v>
      </c>
      <c r="C27" s="95"/>
      <c r="D27" s="53"/>
      <c r="E27" s="38"/>
      <c r="F27" s="39"/>
      <c r="G27" s="37"/>
      <c r="H27" s="38"/>
      <c r="I27" s="39"/>
      <c r="J27" s="37"/>
      <c r="K27" s="38"/>
      <c r="L27" s="39"/>
      <c r="M27" s="37"/>
      <c r="N27" s="37"/>
      <c r="O27" s="40">
        <f t="shared" si="1"/>
        <v>0</v>
      </c>
      <c r="P27" s="47"/>
    </row>
    <row r="28" spans="1:16" x14ac:dyDescent="0.65">
      <c r="A28" s="18"/>
      <c r="B28" s="42" t="s">
        <v>24</v>
      </c>
      <c r="C28" s="45">
        <f t="shared" ref="C28:N28" si="2">SUM(C16:C27)</f>
        <v>0</v>
      </c>
      <c r="D28" s="43">
        <f t="shared" si="2"/>
        <v>0</v>
      </c>
      <c r="E28" s="44">
        <f t="shared" si="2"/>
        <v>0</v>
      </c>
      <c r="F28" s="45">
        <f t="shared" si="2"/>
        <v>1040</v>
      </c>
      <c r="G28" s="43">
        <f t="shared" si="2"/>
        <v>800</v>
      </c>
      <c r="H28" s="44">
        <f t="shared" si="2"/>
        <v>1116.1803563999999</v>
      </c>
      <c r="I28" s="45">
        <f t="shared" si="2"/>
        <v>0</v>
      </c>
      <c r="J28" s="43">
        <f t="shared" si="2"/>
        <v>0</v>
      </c>
      <c r="K28" s="44">
        <f t="shared" si="2"/>
        <v>0</v>
      </c>
      <c r="L28" s="45">
        <f t="shared" si="2"/>
        <v>1158.8564006700001</v>
      </c>
      <c r="M28" s="43">
        <f t="shared" si="2"/>
        <v>0</v>
      </c>
      <c r="N28" s="43">
        <f t="shared" si="2"/>
        <v>773.23472708999998</v>
      </c>
      <c r="O28" s="46">
        <f>SUM(C28:N28)</f>
        <v>4888.27148416</v>
      </c>
      <c r="P28" s="47"/>
    </row>
    <row r="29" spans="1:16" x14ac:dyDescent="0.65">
      <c r="A29" s="18"/>
      <c r="B29" s="19" t="s">
        <v>25</v>
      </c>
      <c r="C29" s="49"/>
      <c r="D29" s="47"/>
      <c r="E29" s="50"/>
      <c r="F29" s="49"/>
      <c r="G29" s="47"/>
      <c r="H29" s="50"/>
      <c r="I29" s="49"/>
      <c r="J29" s="47"/>
      <c r="K29" s="50"/>
      <c r="L29" s="49"/>
      <c r="M29" s="47"/>
      <c r="N29" s="47"/>
      <c r="O29" s="40"/>
      <c r="P29" s="47"/>
    </row>
    <row r="30" spans="1:16" s="32" customFormat="1" x14ac:dyDescent="0.2">
      <c r="A30" s="24"/>
      <c r="B30" s="25" t="s">
        <v>26</v>
      </c>
      <c r="C30" s="29"/>
      <c r="D30" s="26">
        <v>3984</v>
      </c>
      <c r="E30" s="54"/>
      <c r="F30" s="29"/>
      <c r="G30" s="27"/>
      <c r="H30" s="54"/>
      <c r="I30" s="29"/>
      <c r="J30" s="27"/>
      <c r="K30" s="54"/>
      <c r="L30" s="29"/>
      <c r="M30" s="27"/>
      <c r="N30" s="27">
        <v>7200</v>
      </c>
      <c r="O30" s="31">
        <f t="shared" ref="O30:O33" si="3">SUM(C30:N30)</f>
        <v>11184</v>
      </c>
      <c r="P30" s="92"/>
    </row>
    <row r="31" spans="1:16" x14ac:dyDescent="0.65">
      <c r="A31" s="18"/>
      <c r="B31" s="41" t="s">
        <v>27</v>
      </c>
      <c r="C31" s="39">
        <v>108.87</v>
      </c>
      <c r="D31" s="37">
        <f>828.57634611+1479.75660203</f>
        <v>2308.3329481400001</v>
      </c>
      <c r="E31" s="38"/>
      <c r="F31" s="39"/>
      <c r="G31" s="37">
        <v>1453.32082337</v>
      </c>
      <c r="H31" s="38"/>
      <c r="I31" s="39"/>
      <c r="J31" s="37">
        <v>1403.2719772999999</v>
      </c>
      <c r="K31" s="38"/>
      <c r="L31" s="39"/>
      <c r="M31" s="37">
        <v>1395.63811315</v>
      </c>
      <c r="N31" s="37"/>
      <c r="O31" s="40">
        <f t="shared" si="3"/>
        <v>6669.4338619600003</v>
      </c>
      <c r="P31" s="47"/>
    </row>
    <row r="32" spans="1:16" x14ac:dyDescent="0.65">
      <c r="A32" s="18"/>
      <c r="B32" s="41" t="s">
        <v>28</v>
      </c>
      <c r="C32" s="39"/>
      <c r="D32" s="37"/>
      <c r="E32" s="38"/>
      <c r="F32" s="39"/>
      <c r="G32" s="37"/>
      <c r="H32" s="38">
        <f>159.02728079+29.49354998</f>
        <v>188.52083077</v>
      </c>
      <c r="I32" s="39"/>
      <c r="J32" s="36"/>
      <c r="K32" s="38"/>
      <c r="L32" s="39"/>
      <c r="M32" s="37">
        <v>110.48145</v>
      </c>
      <c r="N32" s="37"/>
      <c r="O32" s="40">
        <f t="shared" si="3"/>
        <v>299.00228076999997</v>
      </c>
      <c r="P32" s="47"/>
    </row>
    <row r="33" spans="1:16" x14ac:dyDescent="0.65">
      <c r="A33" s="18"/>
      <c r="B33" s="41" t="s">
        <v>137</v>
      </c>
      <c r="C33" s="39">
        <v>452.13</v>
      </c>
      <c r="D33" s="37"/>
      <c r="E33" s="38"/>
      <c r="F33" s="39"/>
      <c r="G33" s="37"/>
      <c r="H33" s="38"/>
      <c r="I33" s="39"/>
      <c r="J33" s="37">
        <v>452.13402200000002</v>
      </c>
      <c r="K33" s="38"/>
      <c r="L33" s="39"/>
      <c r="M33" s="37"/>
      <c r="N33" s="37"/>
      <c r="O33" s="40">
        <f t="shared" si="3"/>
        <v>904.26402200000007</v>
      </c>
      <c r="P33" s="47"/>
    </row>
    <row r="34" spans="1:16" x14ac:dyDescent="0.65">
      <c r="A34" s="18"/>
      <c r="B34" s="42" t="s">
        <v>29</v>
      </c>
      <c r="C34" s="45">
        <f>SUM(C30:C33)</f>
        <v>561</v>
      </c>
      <c r="D34" s="43">
        <f t="shared" ref="D34:N34" si="4">SUM(D30:D33)</f>
        <v>6292.3329481399996</v>
      </c>
      <c r="E34" s="44">
        <f t="shared" si="4"/>
        <v>0</v>
      </c>
      <c r="F34" s="45">
        <f t="shared" si="4"/>
        <v>0</v>
      </c>
      <c r="G34" s="43">
        <f t="shared" si="4"/>
        <v>1453.32082337</v>
      </c>
      <c r="H34" s="44">
        <f t="shared" si="4"/>
        <v>188.52083077</v>
      </c>
      <c r="I34" s="45">
        <f t="shared" si="4"/>
        <v>0</v>
      </c>
      <c r="J34" s="43">
        <f t="shared" si="4"/>
        <v>1855.4059992999998</v>
      </c>
      <c r="K34" s="44">
        <f>SUM(K30:K33)</f>
        <v>0</v>
      </c>
      <c r="L34" s="45">
        <f t="shared" si="4"/>
        <v>0</v>
      </c>
      <c r="M34" s="43">
        <f t="shared" si="4"/>
        <v>1506.11956315</v>
      </c>
      <c r="N34" s="43">
        <f t="shared" si="4"/>
        <v>7200</v>
      </c>
      <c r="O34" s="46">
        <f>SUM(C34:N34)</f>
        <v>19056.700164729999</v>
      </c>
      <c r="P34" s="47"/>
    </row>
    <row r="35" spans="1:16" x14ac:dyDescent="0.65">
      <c r="A35" s="18"/>
      <c r="B35" s="19" t="s">
        <v>30</v>
      </c>
      <c r="C35" s="49"/>
      <c r="D35" s="47"/>
      <c r="E35" s="50"/>
      <c r="F35" s="49"/>
      <c r="G35" s="47"/>
      <c r="H35" s="50"/>
      <c r="I35" s="49"/>
      <c r="J35" s="47"/>
      <c r="K35" s="50"/>
      <c r="L35" s="49"/>
      <c r="M35" s="47"/>
      <c r="N35" s="47"/>
      <c r="O35" s="40"/>
      <c r="P35" s="47"/>
    </row>
    <row r="36" spans="1:16" x14ac:dyDescent="0.65">
      <c r="A36" s="18"/>
      <c r="B36" s="41" t="s">
        <v>31</v>
      </c>
      <c r="C36" s="39">
        <v>700</v>
      </c>
      <c r="D36" s="37"/>
      <c r="E36" s="38"/>
      <c r="F36" s="39">
        <v>350</v>
      </c>
      <c r="G36" s="56">
        <v>350</v>
      </c>
      <c r="H36" s="37">
        <v>695.2</v>
      </c>
      <c r="I36" s="39"/>
      <c r="J36" s="37"/>
      <c r="K36" s="38"/>
      <c r="L36" s="39">
        <v>1416</v>
      </c>
      <c r="M36" s="37"/>
      <c r="N36" s="37"/>
      <c r="O36" s="40">
        <f t="shared" ref="O36:O100" si="5">SUM(C36:N36)</f>
        <v>3511.2</v>
      </c>
      <c r="P36" s="47"/>
    </row>
    <row r="37" spans="1:16" x14ac:dyDescent="0.65">
      <c r="A37" s="18"/>
      <c r="B37" s="41" t="s">
        <v>32</v>
      </c>
      <c r="C37" s="39"/>
      <c r="D37" s="37"/>
      <c r="E37" s="38"/>
      <c r="F37" s="39">
        <v>260.94499999999999</v>
      </c>
      <c r="G37" s="37"/>
      <c r="H37" s="38">
        <v>260.94499999999999</v>
      </c>
      <c r="I37" s="39">
        <f>119.055+520.565</f>
        <v>639.62000000000012</v>
      </c>
      <c r="J37" s="37"/>
      <c r="K37" s="38"/>
      <c r="L37" s="39"/>
      <c r="M37" s="37"/>
      <c r="N37" s="37"/>
      <c r="O37" s="40">
        <f t="shared" si="5"/>
        <v>1161.5100000000002</v>
      </c>
      <c r="P37" s="47"/>
    </row>
    <row r="38" spans="1:16" x14ac:dyDescent="0.65">
      <c r="A38" s="18"/>
      <c r="B38" s="41" t="s">
        <v>33</v>
      </c>
      <c r="C38" s="39"/>
      <c r="D38" s="37"/>
      <c r="E38" s="56"/>
      <c r="F38" s="39"/>
      <c r="G38" s="37"/>
      <c r="H38" s="56"/>
      <c r="I38" s="39"/>
      <c r="J38" s="37"/>
      <c r="K38" s="38"/>
      <c r="L38" s="39"/>
      <c r="M38" s="37"/>
      <c r="N38" s="37"/>
      <c r="O38" s="40">
        <f t="shared" si="5"/>
        <v>0</v>
      </c>
      <c r="P38" s="47"/>
    </row>
    <row r="39" spans="1:16" x14ac:dyDescent="0.65">
      <c r="A39" s="18"/>
      <c r="B39" s="41" t="s">
        <v>34</v>
      </c>
      <c r="C39" s="39"/>
      <c r="D39" s="37"/>
      <c r="E39" s="38"/>
      <c r="F39" s="39"/>
      <c r="G39" s="37"/>
      <c r="H39" s="38"/>
      <c r="I39" s="39"/>
      <c r="J39" s="37"/>
      <c r="K39" s="38"/>
      <c r="L39" s="39"/>
      <c r="M39" s="37"/>
      <c r="N39" s="37"/>
      <c r="O39" s="40">
        <f t="shared" si="5"/>
        <v>0</v>
      </c>
      <c r="P39" s="47"/>
    </row>
    <row r="40" spans="1:16" x14ac:dyDescent="0.65">
      <c r="A40" s="18"/>
      <c r="B40" s="42" t="s">
        <v>35</v>
      </c>
      <c r="C40" s="45">
        <f>SUM(C36:C39)</f>
        <v>700</v>
      </c>
      <c r="D40" s="43">
        <f t="shared" ref="D40:N40" si="6">SUM(D36:D39)</f>
        <v>0</v>
      </c>
      <c r="E40" s="44">
        <f t="shared" si="6"/>
        <v>0</v>
      </c>
      <c r="F40" s="45">
        <f t="shared" si="6"/>
        <v>610.94499999999994</v>
      </c>
      <c r="G40" s="43">
        <f t="shared" si="6"/>
        <v>350</v>
      </c>
      <c r="H40" s="44">
        <f>SUM(H36:H39)</f>
        <v>956.14499999999998</v>
      </c>
      <c r="I40" s="45">
        <f t="shared" si="6"/>
        <v>639.62000000000012</v>
      </c>
      <c r="J40" s="43">
        <f t="shared" si="6"/>
        <v>0</v>
      </c>
      <c r="K40" s="44">
        <f t="shared" si="6"/>
        <v>0</v>
      </c>
      <c r="L40" s="45">
        <f t="shared" si="6"/>
        <v>1416</v>
      </c>
      <c r="M40" s="43">
        <f t="shared" si="6"/>
        <v>0</v>
      </c>
      <c r="N40" s="43">
        <f t="shared" si="6"/>
        <v>0</v>
      </c>
      <c r="O40" s="46">
        <f>SUM(C40:N40)</f>
        <v>4672.71</v>
      </c>
      <c r="P40" s="47"/>
    </row>
    <row r="41" spans="1:16" x14ac:dyDescent="0.65">
      <c r="A41" s="18"/>
      <c r="B41" s="19" t="s">
        <v>130</v>
      </c>
      <c r="C41" s="49"/>
      <c r="D41" s="47"/>
      <c r="E41" s="50"/>
      <c r="F41" s="49"/>
      <c r="G41" s="47"/>
      <c r="H41" s="50"/>
      <c r="I41" s="49"/>
      <c r="J41" s="47"/>
      <c r="K41" s="50"/>
      <c r="L41" s="49"/>
      <c r="M41" s="47"/>
      <c r="N41" s="47"/>
      <c r="O41" s="40"/>
      <c r="P41" s="47"/>
    </row>
    <row r="42" spans="1:16" s="32" customFormat="1" x14ac:dyDescent="0.2">
      <c r="A42" s="24"/>
      <c r="B42" s="25" t="s">
        <v>36</v>
      </c>
      <c r="C42" s="29">
        <v>2413</v>
      </c>
      <c r="D42" s="27"/>
      <c r="E42" s="54"/>
      <c r="F42" s="29">
        <v>1000</v>
      </c>
      <c r="G42" s="27"/>
      <c r="H42" s="54">
        <v>2135</v>
      </c>
      <c r="I42" s="29"/>
      <c r="J42" s="27"/>
      <c r="K42" s="54"/>
      <c r="L42" s="29">
        <v>3042</v>
      </c>
      <c r="M42" s="27"/>
      <c r="N42" s="27"/>
      <c r="O42" s="31">
        <f t="shared" si="5"/>
        <v>8590</v>
      </c>
      <c r="P42" s="92"/>
    </row>
    <row r="43" spans="1:16" x14ac:dyDescent="0.65">
      <c r="A43" s="18"/>
      <c r="B43" s="41" t="s">
        <v>37</v>
      </c>
      <c r="C43" s="39"/>
      <c r="D43" s="37"/>
      <c r="E43" s="38"/>
      <c r="F43" s="39"/>
      <c r="G43" s="37"/>
      <c r="H43" s="38"/>
      <c r="I43" s="39"/>
      <c r="J43" s="37"/>
      <c r="K43" s="38"/>
      <c r="L43" s="39"/>
      <c r="M43" s="37"/>
      <c r="N43" s="37">
        <v>167.3</v>
      </c>
      <c r="O43" s="40">
        <f t="shared" si="5"/>
        <v>167.3</v>
      </c>
      <c r="P43" s="47"/>
    </row>
    <row r="44" spans="1:16" x14ac:dyDescent="0.65">
      <c r="A44" s="18"/>
      <c r="B44" s="41" t="s">
        <v>38</v>
      </c>
      <c r="C44" s="39"/>
      <c r="D44" s="37"/>
      <c r="E44" s="38"/>
      <c r="F44" s="39"/>
      <c r="G44" s="37"/>
      <c r="H44" s="38"/>
      <c r="I44" s="39">
        <v>10.6</v>
      </c>
      <c r="J44" s="37"/>
      <c r="K44" s="38"/>
      <c r="L44" s="39">
        <v>6.45</v>
      </c>
      <c r="M44" s="37"/>
      <c r="N44" s="37"/>
      <c r="O44" s="40">
        <f t="shared" si="5"/>
        <v>17.05</v>
      </c>
      <c r="P44" s="47"/>
    </row>
    <row r="45" spans="1:16" x14ac:dyDescent="0.65">
      <c r="A45" s="18"/>
      <c r="B45" s="41" t="s">
        <v>39</v>
      </c>
      <c r="C45" s="39"/>
      <c r="D45" s="37"/>
      <c r="E45" s="38"/>
      <c r="F45" s="39"/>
      <c r="G45" s="37"/>
      <c r="H45" s="38"/>
      <c r="I45" s="51"/>
      <c r="J45" s="36"/>
      <c r="K45" s="38"/>
      <c r="L45" s="51">
        <v>7.61</v>
      </c>
      <c r="M45" s="37"/>
      <c r="N45" s="37"/>
      <c r="O45" s="40">
        <f t="shared" si="5"/>
        <v>7.61</v>
      </c>
      <c r="P45" s="47"/>
    </row>
    <row r="46" spans="1:16" x14ac:dyDescent="0.65">
      <c r="A46" s="18"/>
      <c r="B46" s="41" t="s">
        <v>40</v>
      </c>
      <c r="C46" s="39"/>
      <c r="D46" s="37"/>
      <c r="E46" s="38"/>
      <c r="F46" s="39">
        <v>9.2018499999999993E-3</v>
      </c>
      <c r="G46" s="37"/>
      <c r="H46" s="38"/>
      <c r="I46" s="51"/>
      <c r="J46" s="36"/>
      <c r="K46" s="55">
        <v>389.8</v>
      </c>
      <c r="L46" s="39">
        <v>373.00449698</v>
      </c>
      <c r="M46" s="37"/>
      <c r="N46" s="37"/>
      <c r="O46" s="40">
        <f t="shared" si="5"/>
        <v>762.81369883000002</v>
      </c>
      <c r="P46" s="47"/>
    </row>
    <row r="47" spans="1:16" x14ac:dyDescent="0.65">
      <c r="A47" s="18"/>
      <c r="B47" s="42" t="s">
        <v>41</v>
      </c>
      <c r="C47" s="45">
        <f t="shared" ref="C47:N47" si="7">SUM(C42:C46)</f>
        <v>2413</v>
      </c>
      <c r="D47" s="43">
        <f t="shared" si="7"/>
        <v>0</v>
      </c>
      <c r="E47" s="44">
        <f t="shared" si="7"/>
        <v>0</v>
      </c>
      <c r="F47" s="45">
        <f t="shared" si="7"/>
        <v>1000.00920185</v>
      </c>
      <c r="G47" s="43">
        <f t="shared" si="7"/>
        <v>0</v>
      </c>
      <c r="H47" s="44">
        <f t="shared" si="7"/>
        <v>2135</v>
      </c>
      <c r="I47" s="45">
        <f t="shared" si="7"/>
        <v>10.6</v>
      </c>
      <c r="J47" s="43">
        <f t="shared" si="7"/>
        <v>0</v>
      </c>
      <c r="K47" s="44">
        <f t="shared" si="7"/>
        <v>389.8</v>
      </c>
      <c r="L47" s="45">
        <f t="shared" si="7"/>
        <v>3429.0644969800001</v>
      </c>
      <c r="M47" s="43">
        <f t="shared" si="7"/>
        <v>0</v>
      </c>
      <c r="N47" s="43">
        <f t="shared" si="7"/>
        <v>167.3</v>
      </c>
      <c r="O47" s="46">
        <f>SUM(C47:N47)</f>
        <v>9544.7736988300003</v>
      </c>
      <c r="P47" s="47"/>
    </row>
    <row r="48" spans="1:16" x14ac:dyDescent="0.65">
      <c r="A48" s="18"/>
      <c r="B48" s="19" t="s">
        <v>42</v>
      </c>
      <c r="C48" s="49"/>
      <c r="D48" s="47"/>
      <c r="E48" s="50"/>
      <c r="F48" s="49"/>
      <c r="G48" s="47"/>
      <c r="H48" s="50"/>
      <c r="I48" s="49"/>
      <c r="J48" s="47"/>
      <c r="K48" s="50"/>
      <c r="L48" s="49"/>
      <c r="M48" s="47"/>
      <c r="N48" s="47"/>
      <c r="O48" s="40"/>
      <c r="P48" s="47"/>
    </row>
    <row r="49" spans="1:16" x14ac:dyDescent="0.65">
      <c r="A49" s="18"/>
      <c r="B49" s="41" t="s">
        <v>43</v>
      </c>
      <c r="C49" s="39"/>
      <c r="D49" s="37"/>
      <c r="E49" s="38"/>
      <c r="F49" s="39"/>
      <c r="G49" s="37"/>
      <c r="H49" s="38"/>
      <c r="I49" s="39"/>
      <c r="J49" s="37"/>
      <c r="K49" s="38"/>
      <c r="L49" s="39"/>
      <c r="M49" s="37"/>
      <c r="N49" s="37"/>
      <c r="O49" s="40">
        <f t="shared" si="5"/>
        <v>0</v>
      </c>
      <c r="P49" s="47"/>
    </row>
    <row r="50" spans="1:16" x14ac:dyDescent="0.65">
      <c r="A50" s="18"/>
      <c r="B50" s="41" t="s">
        <v>44</v>
      </c>
      <c r="C50" s="39"/>
      <c r="D50" s="37"/>
      <c r="E50" s="38"/>
      <c r="F50" s="39"/>
      <c r="G50" s="37"/>
      <c r="H50" s="38"/>
      <c r="I50" s="39"/>
      <c r="J50" s="37"/>
      <c r="K50" s="38"/>
      <c r="L50" s="39"/>
      <c r="M50" s="37">
        <v>48.5</v>
      </c>
      <c r="N50" s="37">
        <v>48.5</v>
      </c>
      <c r="O50" s="40">
        <f t="shared" si="5"/>
        <v>97</v>
      </c>
      <c r="P50" s="47"/>
    </row>
    <row r="51" spans="1:16" x14ac:dyDescent="0.65">
      <c r="A51" s="18"/>
      <c r="B51" s="41" t="s">
        <v>45</v>
      </c>
      <c r="C51" s="39"/>
      <c r="D51" s="37"/>
      <c r="E51" s="38">
        <v>0.34</v>
      </c>
      <c r="F51" s="39"/>
      <c r="G51" s="37"/>
      <c r="H51" s="38"/>
      <c r="I51" s="39"/>
      <c r="J51" s="37"/>
      <c r="K51" s="38"/>
      <c r="L51" s="39"/>
      <c r="M51" s="37"/>
      <c r="N51" s="37"/>
      <c r="O51" s="40">
        <f>SUM(C51:N51)</f>
        <v>0.34</v>
      </c>
      <c r="P51" s="47"/>
    </row>
    <row r="52" spans="1:16" x14ac:dyDescent="0.65">
      <c r="A52" s="18"/>
      <c r="B52" s="41" t="s">
        <v>46</v>
      </c>
      <c r="C52" s="39"/>
      <c r="D52" s="37"/>
      <c r="E52" s="38"/>
      <c r="F52" s="39"/>
      <c r="G52" s="37"/>
      <c r="H52" s="38"/>
      <c r="I52" s="39"/>
      <c r="J52" s="37"/>
      <c r="K52" s="38"/>
      <c r="L52" s="39"/>
      <c r="M52" s="37"/>
      <c r="N52" s="37"/>
      <c r="O52" s="40">
        <f t="shared" si="5"/>
        <v>0</v>
      </c>
      <c r="P52" s="47"/>
    </row>
    <row r="53" spans="1:16" x14ac:dyDescent="0.65">
      <c r="A53" s="18"/>
      <c r="B53" s="41" t="s">
        <v>47</v>
      </c>
      <c r="C53" s="39"/>
      <c r="D53" s="37"/>
      <c r="E53" s="38"/>
      <c r="F53" s="39"/>
      <c r="G53" s="37"/>
      <c r="H53" s="38"/>
      <c r="I53" s="39"/>
      <c r="J53" s="37"/>
      <c r="K53" s="38"/>
      <c r="L53" s="39"/>
      <c r="M53" s="37"/>
      <c r="N53" s="37"/>
      <c r="O53" s="40">
        <f t="shared" si="5"/>
        <v>0</v>
      </c>
      <c r="P53" s="47"/>
    </row>
    <row r="54" spans="1:16" x14ac:dyDescent="0.65">
      <c r="A54" s="18"/>
      <c r="B54" s="41" t="s">
        <v>48</v>
      </c>
      <c r="C54" s="39">
        <v>5</v>
      </c>
      <c r="D54" s="37">
        <v>5</v>
      </c>
      <c r="E54" s="38">
        <v>3.4790000000000001</v>
      </c>
      <c r="F54" s="39">
        <v>70</v>
      </c>
      <c r="G54" s="37">
        <v>70</v>
      </c>
      <c r="H54" s="38">
        <v>64.8</v>
      </c>
      <c r="I54" s="39"/>
      <c r="J54" s="37"/>
      <c r="K54" s="38"/>
      <c r="L54" s="39"/>
      <c r="M54" s="37"/>
      <c r="N54" s="37"/>
      <c r="O54" s="40">
        <f t="shared" si="5"/>
        <v>218.279</v>
      </c>
      <c r="P54" s="47"/>
    </row>
    <row r="55" spans="1:16" x14ac:dyDescent="0.65">
      <c r="A55" s="18"/>
      <c r="B55" s="41" t="s">
        <v>49</v>
      </c>
      <c r="C55" s="39"/>
      <c r="D55" s="37"/>
      <c r="E55" s="38"/>
      <c r="F55" s="39"/>
      <c r="G55" s="37"/>
      <c r="H55" s="38"/>
      <c r="I55" s="39"/>
      <c r="J55" s="37"/>
      <c r="K55" s="38"/>
      <c r="L55" s="39"/>
      <c r="M55" s="37"/>
      <c r="N55" s="37"/>
      <c r="O55" s="40">
        <f t="shared" si="5"/>
        <v>0</v>
      </c>
      <c r="P55" s="47"/>
    </row>
    <row r="56" spans="1:16" x14ac:dyDescent="0.65">
      <c r="A56" s="18"/>
      <c r="B56" s="42" t="s">
        <v>50</v>
      </c>
      <c r="C56" s="45">
        <f>SUM(C49:C55)</f>
        <v>5</v>
      </c>
      <c r="D56" s="43">
        <f t="shared" ref="D56:N56" si="8">SUM(D49:D55)</f>
        <v>5</v>
      </c>
      <c r="E56" s="44">
        <f t="shared" si="8"/>
        <v>3.819</v>
      </c>
      <c r="F56" s="45">
        <f t="shared" si="8"/>
        <v>70</v>
      </c>
      <c r="G56" s="43">
        <f t="shared" si="8"/>
        <v>70</v>
      </c>
      <c r="H56" s="44">
        <f t="shared" si="8"/>
        <v>64.8</v>
      </c>
      <c r="I56" s="45">
        <f t="shared" si="8"/>
        <v>0</v>
      </c>
      <c r="J56" s="43">
        <f t="shared" si="8"/>
        <v>0</v>
      </c>
      <c r="K56" s="44">
        <f t="shared" si="8"/>
        <v>0</v>
      </c>
      <c r="L56" s="45">
        <f t="shared" si="8"/>
        <v>0</v>
      </c>
      <c r="M56" s="43">
        <f t="shared" si="8"/>
        <v>48.5</v>
      </c>
      <c r="N56" s="43">
        <f t="shared" si="8"/>
        <v>48.5</v>
      </c>
      <c r="O56" s="46">
        <f>SUM(C56:N56)</f>
        <v>315.61900000000003</v>
      </c>
      <c r="P56" s="47"/>
    </row>
    <row r="57" spans="1:16" x14ac:dyDescent="0.65">
      <c r="A57" s="18"/>
      <c r="B57" s="19" t="s">
        <v>51</v>
      </c>
      <c r="C57" s="49"/>
      <c r="D57" s="47"/>
      <c r="E57" s="50"/>
      <c r="F57" s="49"/>
      <c r="G57" s="47"/>
      <c r="H57" s="50"/>
      <c r="I57" s="49"/>
      <c r="J57" s="47"/>
      <c r="K57" s="50"/>
      <c r="L57" s="49"/>
      <c r="M57" s="47"/>
      <c r="N57" s="47"/>
      <c r="O57" s="40"/>
      <c r="P57" s="47"/>
    </row>
    <row r="58" spans="1:16" x14ac:dyDescent="0.65">
      <c r="A58" s="18"/>
      <c r="B58" s="41" t="s">
        <v>52</v>
      </c>
      <c r="C58" s="39"/>
      <c r="D58" s="37"/>
      <c r="E58" s="38"/>
      <c r="F58" s="39"/>
      <c r="G58" s="37"/>
      <c r="H58" s="38"/>
      <c r="I58" s="51"/>
      <c r="J58" s="36"/>
      <c r="K58" s="55"/>
      <c r="L58" s="39">
        <v>335.43671732000001</v>
      </c>
      <c r="M58" s="37"/>
      <c r="N58" s="37"/>
      <c r="O58" s="40">
        <f t="shared" si="5"/>
        <v>335.43671732000001</v>
      </c>
      <c r="P58" s="47"/>
    </row>
    <row r="59" spans="1:16" x14ac:dyDescent="0.65">
      <c r="A59" s="18"/>
      <c r="B59" s="58" t="s">
        <v>53</v>
      </c>
      <c r="C59" s="39">
        <v>1120</v>
      </c>
      <c r="D59" s="37">
        <f>C59</f>
        <v>1120</v>
      </c>
      <c r="E59" s="38">
        <f>1120+0.09205479</f>
        <v>1120.09205479</v>
      </c>
      <c r="F59" s="39">
        <v>1120</v>
      </c>
      <c r="G59" s="37">
        <v>1120</v>
      </c>
      <c r="H59" s="38">
        <f>1120+2.5011776</f>
        <v>1122.5011775999999</v>
      </c>
      <c r="I59" s="39">
        <v>1120</v>
      </c>
      <c r="J59" s="37">
        <v>1120</v>
      </c>
      <c r="K59" s="38">
        <f>1120+0.003825136+8.31090803</f>
        <v>1128.314733166</v>
      </c>
      <c r="L59" s="39">
        <v>1120</v>
      </c>
      <c r="M59" s="37">
        <v>1120</v>
      </c>
      <c r="N59" s="37">
        <f>1120+3.23209566+7.07031889</f>
        <v>1130.3024145499999</v>
      </c>
      <c r="O59" s="40">
        <f t="shared" si="5"/>
        <v>13461.210380106002</v>
      </c>
      <c r="P59" s="47"/>
    </row>
    <row r="60" spans="1:16" x14ac:dyDescent="0.65">
      <c r="A60" s="18"/>
      <c r="B60" s="58" t="s">
        <v>54</v>
      </c>
      <c r="C60" s="39"/>
      <c r="D60" s="37"/>
      <c r="E60" s="38">
        <f>181.391+17.21232449+11.2792</f>
        <v>209.88252448999998</v>
      </c>
      <c r="F60" s="39"/>
      <c r="G60" s="37"/>
      <c r="H60" s="38">
        <f>194.621+17.43620939</f>
        <v>212.05720939</v>
      </c>
      <c r="I60" s="39"/>
      <c r="J60" s="37"/>
      <c r="K60" s="38">
        <v>187.54400000000001</v>
      </c>
      <c r="L60" s="39"/>
      <c r="M60" s="37"/>
      <c r="N60" s="37">
        <f>204.669+31.3366</f>
        <v>236.00560000000002</v>
      </c>
      <c r="O60" s="40">
        <f t="shared" si="5"/>
        <v>845.48933388</v>
      </c>
      <c r="P60" s="47"/>
    </row>
    <row r="61" spans="1:16" x14ac:dyDescent="0.65">
      <c r="A61" s="18"/>
      <c r="B61" s="41" t="s">
        <v>55</v>
      </c>
      <c r="C61" s="39"/>
      <c r="D61" s="37">
        <v>2.12</v>
      </c>
      <c r="E61" s="38"/>
      <c r="F61" s="39"/>
      <c r="G61" s="37"/>
      <c r="H61" s="38"/>
      <c r="I61" s="39">
        <v>2.942625</v>
      </c>
      <c r="J61" s="37"/>
      <c r="K61" s="38"/>
      <c r="L61" s="39"/>
      <c r="M61" s="37"/>
      <c r="N61" s="37"/>
      <c r="O61" s="40">
        <f t="shared" si="5"/>
        <v>5.0626250000000006</v>
      </c>
      <c r="P61" s="47"/>
    </row>
    <row r="62" spans="1:16" x14ac:dyDescent="0.65">
      <c r="A62" s="18"/>
      <c r="B62" s="41" t="s">
        <v>56</v>
      </c>
      <c r="C62" s="39"/>
      <c r="D62" s="37"/>
      <c r="E62" s="38"/>
      <c r="F62" s="39"/>
      <c r="G62" s="37"/>
      <c r="H62" s="38"/>
      <c r="I62" s="39"/>
      <c r="J62" s="37"/>
      <c r="K62" s="38"/>
      <c r="L62" s="39"/>
      <c r="M62" s="37"/>
      <c r="N62" s="37">
        <v>12.868</v>
      </c>
      <c r="O62" s="40">
        <f t="shared" si="5"/>
        <v>12.868</v>
      </c>
      <c r="P62" s="47"/>
    </row>
    <row r="63" spans="1:16" x14ac:dyDescent="0.65">
      <c r="A63" s="18"/>
      <c r="B63" s="41" t="s">
        <v>57</v>
      </c>
      <c r="C63" s="39"/>
      <c r="D63" s="37"/>
      <c r="E63" s="38"/>
      <c r="F63" s="39"/>
      <c r="G63" s="37"/>
      <c r="H63" s="38"/>
      <c r="I63" s="39"/>
      <c r="J63" s="36"/>
      <c r="K63" s="38"/>
      <c r="L63" s="39"/>
      <c r="M63" s="37"/>
      <c r="N63" s="37"/>
      <c r="O63" s="40">
        <f t="shared" si="5"/>
        <v>0</v>
      </c>
      <c r="P63" s="47"/>
    </row>
    <row r="64" spans="1:16" x14ac:dyDescent="0.65">
      <c r="A64" s="18"/>
      <c r="B64" s="41" t="s">
        <v>58</v>
      </c>
      <c r="C64" s="39"/>
      <c r="D64" s="37"/>
      <c r="E64" s="38"/>
      <c r="F64" s="39"/>
      <c r="G64" s="37"/>
      <c r="H64" s="38"/>
      <c r="I64" s="39"/>
      <c r="J64" s="37"/>
      <c r="K64" s="38"/>
      <c r="L64" s="39"/>
      <c r="M64" s="37"/>
      <c r="N64" s="37"/>
      <c r="O64" s="40">
        <f t="shared" si="5"/>
        <v>0</v>
      </c>
      <c r="P64" s="47"/>
    </row>
    <row r="65" spans="1:16" x14ac:dyDescent="0.65">
      <c r="A65" s="18"/>
      <c r="B65" s="41" t="s">
        <v>59</v>
      </c>
      <c r="C65" s="39"/>
      <c r="D65" s="37"/>
      <c r="E65" s="38"/>
      <c r="F65" s="39"/>
      <c r="G65" s="37"/>
      <c r="H65" s="38"/>
      <c r="I65" s="39"/>
      <c r="J65" s="37"/>
      <c r="K65" s="38"/>
      <c r="L65" s="39"/>
      <c r="M65" s="37"/>
      <c r="N65" s="37"/>
      <c r="O65" s="40">
        <f t="shared" si="5"/>
        <v>0</v>
      </c>
      <c r="P65" s="47"/>
    </row>
    <row r="66" spans="1:16" s="17" customFormat="1" x14ac:dyDescent="0.65">
      <c r="A66" s="18"/>
      <c r="B66" s="42" t="s">
        <v>60</v>
      </c>
      <c r="C66" s="45">
        <f>SUM(C58:C64)</f>
        <v>1120</v>
      </c>
      <c r="D66" s="43">
        <f t="shared" ref="D66:N66" si="9">SUM(D58:D64)</f>
        <v>1122.1199999999999</v>
      </c>
      <c r="E66" s="43">
        <f t="shared" si="9"/>
        <v>1329.9745792799999</v>
      </c>
      <c r="F66" s="45">
        <f t="shared" si="9"/>
        <v>1120</v>
      </c>
      <c r="G66" s="43">
        <f t="shared" si="9"/>
        <v>1120</v>
      </c>
      <c r="H66" s="43">
        <f t="shared" si="9"/>
        <v>1334.5583869899999</v>
      </c>
      <c r="I66" s="45">
        <f t="shared" si="9"/>
        <v>1122.9426249999999</v>
      </c>
      <c r="J66" s="43">
        <f t="shared" si="9"/>
        <v>1120</v>
      </c>
      <c r="K66" s="43">
        <f t="shared" si="9"/>
        <v>1315.8587331660001</v>
      </c>
      <c r="L66" s="45">
        <f t="shared" si="9"/>
        <v>1455.4367173200001</v>
      </c>
      <c r="M66" s="43">
        <f t="shared" si="9"/>
        <v>1120</v>
      </c>
      <c r="N66" s="43">
        <f t="shared" si="9"/>
        <v>1379.1760145499998</v>
      </c>
      <c r="O66" s="46">
        <f>SUM(C66:N66)</f>
        <v>14660.067056305999</v>
      </c>
      <c r="P66" s="47"/>
    </row>
    <row r="67" spans="1:16" x14ac:dyDescent="0.65">
      <c r="A67" s="18"/>
      <c r="B67" s="19" t="s">
        <v>61</v>
      </c>
      <c r="C67" s="49"/>
      <c r="D67" s="47"/>
      <c r="E67" s="50"/>
      <c r="F67" s="49"/>
      <c r="G67" s="47"/>
      <c r="H67" s="50"/>
      <c r="I67" s="49"/>
      <c r="J67" s="47"/>
      <c r="K67" s="50"/>
      <c r="L67" s="49"/>
      <c r="M67" s="47"/>
      <c r="N67" s="47"/>
      <c r="O67" s="40"/>
      <c r="P67" s="47"/>
    </row>
    <row r="68" spans="1:16" x14ac:dyDescent="0.65">
      <c r="A68" s="18"/>
      <c r="B68" s="41" t="s">
        <v>62</v>
      </c>
      <c r="C68" s="39"/>
      <c r="D68" s="37"/>
      <c r="E68" s="38"/>
      <c r="F68" s="39">
        <v>86.02</v>
      </c>
      <c r="G68" s="37"/>
      <c r="H68" s="38"/>
      <c r="I68" s="39"/>
      <c r="J68" s="37"/>
      <c r="K68" s="56">
        <v>89.81</v>
      </c>
      <c r="L68" s="39"/>
      <c r="M68" s="37"/>
      <c r="N68" s="37"/>
      <c r="O68" s="40">
        <f>SUM(C68:N68)</f>
        <v>175.82999999999998</v>
      </c>
      <c r="P68" s="47"/>
    </row>
    <row r="69" spans="1:16" x14ac:dyDescent="0.65">
      <c r="A69" s="18"/>
      <c r="B69" s="41" t="s">
        <v>63</v>
      </c>
      <c r="C69" s="39"/>
      <c r="D69" s="37"/>
      <c r="E69" s="38"/>
      <c r="F69" s="39"/>
      <c r="G69" s="37"/>
      <c r="H69" s="38">
        <v>332.05979895000002</v>
      </c>
      <c r="I69" s="39"/>
      <c r="J69" s="37"/>
      <c r="K69" s="38"/>
      <c r="L69" s="39">
        <v>249.49039189000001</v>
      </c>
      <c r="M69" s="37"/>
      <c r="N69" s="37"/>
      <c r="O69" s="40">
        <f t="shared" si="5"/>
        <v>581.55019084000003</v>
      </c>
      <c r="P69" s="47"/>
    </row>
    <row r="70" spans="1:16" x14ac:dyDescent="0.65">
      <c r="A70" s="18"/>
      <c r="B70" s="41" t="s">
        <v>64</v>
      </c>
      <c r="C70" s="39"/>
      <c r="D70" s="37"/>
      <c r="E70" s="38"/>
      <c r="F70" s="39"/>
      <c r="G70" s="37"/>
      <c r="H70" s="38"/>
      <c r="I70" s="39"/>
      <c r="J70" s="37"/>
      <c r="K70" s="38"/>
      <c r="L70" s="39"/>
      <c r="M70" s="37"/>
      <c r="N70" s="37"/>
      <c r="O70" s="40">
        <f t="shared" si="5"/>
        <v>0</v>
      </c>
      <c r="P70" s="47"/>
    </row>
    <row r="71" spans="1:16" x14ac:dyDescent="0.65">
      <c r="A71" s="18"/>
      <c r="B71" s="41" t="s">
        <v>65</v>
      </c>
      <c r="C71" s="39"/>
      <c r="D71" s="37"/>
      <c r="E71" s="38"/>
      <c r="F71" s="39"/>
      <c r="G71" s="37"/>
      <c r="H71" s="38"/>
      <c r="I71" s="39"/>
      <c r="J71" s="37"/>
      <c r="K71" s="38"/>
      <c r="L71" s="39"/>
      <c r="M71" s="37"/>
      <c r="N71" s="37"/>
      <c r="O71" s="40">
        <f t="shared" si="5"/>
        <v>0</v>
      </c>
      <c r="P71" s="47"/>
    </row>
    <row r="72" spans="1:16" x14ac:dyDescent="0.65">
      <c r="A72" s="18"/>
      <c r="B72" s="41" t="s">
        <v>66</v>
      </c>
      <c r="C72" s="39"/>
      <c r="D72" s="37"/>
      <c r="E72" s="38"/>
      <c r="F72" s="39"/>
      <c r="G72" s="37"/>
      <c r="H72" s="38"/>
      <c r="I72" s="39"/>
      <c r="J72" s="37"/>
      <c r="K72" s="38"/>
      <c r="L72" s="39"/>
      <c r="M72" s="37"/>
      <c r="N72" s="37"/>
      <c r="O72" s="40">
        <f t="shared" si="5"/>
        <v>0</v>
      </c>
      <c r="P72" s="47"/>
    </row>
    <row r="73" spans="1:16" x14ac:dyDescent="0.65">
      <c r="A73" s="18"/>
      <c r="B73" s="41" t="s">
        <v>67</v>
      </c>
      <c r="C73" s="39"/>
      <c r="D73" s="37"/>
      <c r="E73" s="38"/>
      <c r="F73" s="39"/>
      <c r="G73" s="37"/>
      <c r="H73" s="38"/>
      <c r="I73" s="39"/>
      <c r="J73" s="37"/>
      <c r="K73" s="38"/>
      <c r="L73" s="39"/>
      <c r="M73" s="37"/>
      <c r="N73" s="37"/>
      <c r="O73" s="40">
        <f t="shared" si="5"/>
        <v>0</v>
      </c>
      <c r="P73" s="47"/>
    </row>
    <row r="74" spans="1:16" s="17" customFormat="1" x14ac:dyDescent="0.65">
      <c r="A74" s="18"/>
      <c r="B74" s="42" t="s">
        <v>68</v>
      </c>
      <c r="C74" s="45">
        <f>SUM(C68:C73)</f>
        <v>0</v>
      </c>
      <c r="D74" s="43">
        <f t="shared" ref="D74:N74" si="10">SUM(D68:D73)</f>
        <v>0</v>
      </c>
      <c r="E74" s="44">
        <f t="shared" si="10"/>
        <v>0</v>
      </c>
      <c r="F74" s="45">
        <f t="shared" si="10"/>
        <v>86.02</v>
      </c>
      <c r="G74" s="43">
        <f t="shared" si="10"/>
        <v>0</v>
      </c>
      <c r="H74" s="44">
        <f t="shared" si="10"/>
        <v>332.05979895000002</v>
      </c>
      <c r="I74" s="45">
        <f t="shared" si="10"/>
        <v>0</v>
      </c>
      <c r="J74" s="43">
        <f t="shared" si="10"/>
        <v>0</v>
      </c>
      <c r="K74" s="44">
        <f t="shared" si="10"/>
        <v>89.81</v>
      </c>
      <c r="L74" s="45">
        <f t="shared" si="10"/>
        <v>249.49039189000001</v>
      </c>
      <c r="M74" s="43">
        <f t="shared" si="10"/>
        <v>0</v>
      </c>
      <c r="N74" s="43">
        <f t="shared" si="10"/>
        <v>0</v>
      </c>
      <c r="O74" s="46">
        <f>SUM(C74:N74)</f>
        <v>757.38019084000007</v>
      </c>
      <c r="P74" s="47"/>
    </row>
    <row r="75" spans="1:16" x14ac:dyDescent="0.65">
      <c r="A75" s="18"/>
      <c r="B75" s="59" t="s">
        <v>69</v>
      </c>
      <c r="C75" s="49"/>
      <c r="D75" s="47"/>
      <c r="E75" s="50"/>
      <c r="F75" s="49"/>
      <c r="G75" s="47"/>
      <c r="H75" s="50"/>
      <c r="I75" s="49"/>
      <c r="J75" s="47"/>
      <c r="K75" s="50"/>
      <c r="L75" s="49"/>
      <c r="M75" s="47"/>
      <c r="N75" s="47"/>
      <c r="O75" s="40"/>
      <c r="P75" s="47"/>
    </row>
    <row r="76" spans="1:16" x14ac:dyDescent="0.65">
      <c r="A76" s="18"/>
      <c r="B76" s="60" t="s">
        <v>70</v>
      </c>
      <c r="C76" s="39"/>
      <c r="D76" s="37"/>
      <c r="E76" s="38"/>
      <c r="F76" s="39"/>
      <c r="G76" s="37"/>
      <c r="H76" s="38"/>
      <c r="I76" s="39"/>
      <c r="J76" s="96">
        <v>1.5499999999999999E-3</v>
      </c>
      <c r="K76" s="38"/>
      <c r="L76" s="39"/>
      <c r="M76" s="37"/>
      <c r="N76" s="37"/>
      <c r="O76" s="97">
        <f>SUM(C76:N76)</f>
        <v>1.5499999999999999E-3</v>
      </c>
      <c r="P76" s="47"/>
    </row>
    <row r="77" spans="1:16" x14ac:dyDescent="0.65">
      <c r="A77" s="18"/>
      <c r="B77" s="41" t="s">
        <v>71</v>
      </c>
      <c r="C77" s="39">
        <v>5580</v>
      </c>
      <c r="D77" s="37">
        <v>1751</v>
      </c>
      <c r="E77" s="38"/>
      <c r="F77" s="39"/>
      <c r="G77" s="37"/>
      <c r="H77" s="38">
        <v>4532.38</v>
      </c>
      <c r="I77" s="39"/>
      <c r="J77" s="37"/>
      <c r="K77" s="38"/>
      <c r="L77" s="39"/>
      <c r="M77" s="37"/>
      <c r="N77" s="37"/>
      <c r="O77" s="40">
        <f t="shared" si="5"/>
        <v>11863.380000000001</v>
      </c>
      <c r="P77" s="47"/>
    </row>
    <row r="78" spans="1:16" x14ac:dyDescent="0.65">
      <c r="A78" s="18"/>
      <c r="B78" s="41" t="s">
        <v>72</v>
      </c>
      <c r="C78" s="39"/>
      <c r="D78" s="37">
        <v>1627.05</v>
      </c>
      <c r="E78" s="38"/>
      <c r="F78" s="39"/>
      <c r="G78" s="37"/>
      <c r="H78" s="38"/>
      <c r="I78" s="39"/>
      <c r="J78" s="37">
        <v>1230</v>
      </c>
      <c r="K78" s="38"/>
      <c r="L78" s="39"/>
      <c r="M78" s="37"/>
      <c r="N78" s="37"/>
      <c r="O78" s="40">
        <f t="shared" si="5"/>
        <v>2857.05</v>
      </c>
      <c r="P78" s="47"/>
    </row>
    <row r="79" spans="1:16" x14ac:dyDescent="0.65">
      <c r="A79" s="18"/>
      <c r="B79" s="41" t="s">
        <v>73</v>
      </c>
      <c r="C79" s="39"/>
      <c r="D79" s="37"/>
      <c r="E79" s="38"/>
      <c r="F79" s="39"/>
      <c r="G79" s="37"/>
      <c r="H79" s="38"/>
      <c r="I79" s="39"/>
      <c r="J79" s="37"/>
      <c r="K79" s="38"/>
      <c r="L79" s="39">
        <v>212.1</v>
      </c>
      <c r="M79" s="37"/>
      <c r="N79" s="37"/>
      <c r="O79" s="40">
        <f t="shared" si="5"/>
        <v>212.1</v>
      </c>
      <c r="P79" s="47"/>
    </row>
    <row r="80" spans="1:16" x14ac:dyDescent="0.65">
      <c r="A80" s="18"/>
      <c r="B80" s="41" t="s">
        <v>74</v>
      </c>
      <c r="C80" s="39"/>
      <c r="D80" s="37"/>
      <c r="E80" s="38"/>
      <c r="F80" s="39"/>
      <c r="G80" s="37"/>
      <c r="H80" s="38"/>
      <c r="I80" s="39"/>
      <c r="J80" s="37"/>
      <c r="K80" s="38">
        <v>9.6118749999999995</v>
      </c>
      <c r="L80" s="39"/>
      <c r="M80" s="37"/>
      <c r="N80" s="37"/>
      <c r="O80" s="40">
        <f t="shared" si="5"/>
        <v>9.6118749999999995</v>
      </c>
      <c r="P80" s="47"/>
    </row>
    <row r="81" spans="1:16" x14ac:dyDescent="0.65">
      <c r="A81" s="18"/>
      <c r="B81" s="41" t="s">
        <v>75</v>
      </c>
      <c r="C81" s="39"/>
      <c r="D81" s="37">
        <v>1.1499999999999999</v>
      </c>
      <c r="E81" s="38"/>
      <c r="F81" s="39"/>
      <c r="G81" s="37"/>
      <c r="H81" s="38"/>
      <c r="I81" s="39"/>
      <c r="J81" s="37"/>
      <c r="K81" s="38">
        <v>0.18516525</v>
      </c>
      <c r="L81" s="39"/>
      <c r="M81" s="37"/>
      <c r="N81" s="37"/>
      <c r="O81" s="40">
        <f t="shared" si="5"/>
        <v>1.33516525</v>
      </c>
      <c r="P81" s="47"/>
    </row>
    <row r="82" spans="1:16" x14ac:dyDescent="0.65">
      <c r="A82" s="18"/>
      <c r="B82" s="41" t="s">
        <v>138</v>
      </c>
      <c r="C82" s="39"/>
      <c r="D82" s="37"/>
      <c r="E82" s="38"/>
      <c r="F82" s="39">
        <v>2058</v>
      </c>
      <c r="G82" s="37"/>
      <c r="H82" s="38"/>
      <c r="I82" s="39"/>
      <c r="J82" s="37"/>
      <c r="K82" s="38"/>
      <c r="L82" s="39"/>
      <c r="M82" s="37"/>
      <c r="N82" s="37"/>
      <c r="O82" s="40">
        <f t="shared" si="5"/>
        <v>2058</v>
      </c>
      <c r="P82" s="47"/>
    </row>
    <row r="83" spans="1:16" x14ac:dyDescent="0.65">
      <c r="A83" s="18"/>
      <c r="B83" s="41" t="s">
        <v>76</v>
      </c>
      <c r="C83" s="39"/>
      <c r="D83" s="37"/>
      <c r="E83" s="38"/>
      <c r="F83" s="39"/>
      <c r="G83" s="37"/>
      <c r="H83" s="38"/>
      <c r="I83" s="39"/>
      <c r="J83" s="37"/>
      <c r="K83" s="38"/>
      <c r="L83" s="39"/>
      <c r="M83" s="37"/>
      <c r="N83" s="37"/>
      <c r="O83" s="40">
        <f t="shared" si="5"/>
        <v>0</v>
      </c>
      <c r="P83" s="47"/>
    </row>
    <row r="84" spans="1:16" x14ac:dyDescent="0.65">
      <c r="A84" s="18"/>
      <c r="B84" s="41" t="s">
        <v>77</v>
      </c>
      <c r="C84" s="39"/>
      <c r="D84" s="37"/>
      <c r="E84" s="38"/>
      <c r="F84" s="39"/>
      <c r="G84" s="37"/>
      <c r="H84" s="38"/>
      <c r="I84" s="39"/>
      <c r="J84" s="37"/>
      <c r="K84" s="38">
        <v>142.80513192999999</v>
      </c>
      <c r="L84" s="39"/>
      <c r="M84" s="37"/>
      <c r="N84" s="37"/>
      <c r="O84" s="40">
        <f t="shared" si="5"/>
        <v>142.80513192999999</v>
      </c>
      <c r="P84" s="47"/>
    </row>
    <row r="85" spans="1:16" x14ac:dyDescent="0.65">
      <c r="A85" s="18"/>
      <c r="B85" s="41" t="s">
        <v>78</v>
      </c>
      <c r="C85" s="39"/>
      <c r="D85" s="37"/>
      <c r="E85" s="38"/>
      <c r="F85" s="39"/>
      <c r="G85" s="37"/>
      <c r="H85" s="38"/>
      <c r="I85" s="39"/>
      <c r="J85" s="37"/>
      <c r="K85" s="38"/>
      <c r="L85" s="39"/>
      <c r="M85" s="37"/>
      <c r="N85" s="37"/>
      <c r="O85" s="40">
        <f t="shared" si="5"/>
        <v>0</v>
      </c>
      <c r="P85" s="47"/>
    </row>
    <row r="86" spans="1:16" s="17" customFormat="1" x14ac:dyDescent="0.65">
      <c r="A86" s="18"/>
      <c r="B86" s="42" t="s">
        <v>79</v>
      </c>
      <c r="C86" s="45">
        <f>SUM(C76:C85)</f>
        <v>5580</v>
      </c>
      <c r="D86" s="43">
        <f t="shared" ref="D86:N86" si="11">SUM(D76:D85)</f>
        <v>3379.2000000000003</v>
      </c>
      <c r="E86" s="43">
        <f t="shared" si="11"/>
        <v>0</v>
      </c>
      <c r="F86" s="45">
        <f t="shared" si="11"/>
        <v>2058</v>
      </c>
      <c r="G86" s="43">
        <f t="shared" si="11"/>
        <v>0</v>
      </c>
      <c r="H86" s="43">
        <f t="shared" si="11"/>
        <v>4532.38</v>
      </c>
      <c r="I86" s="45">
        <f t="shared" si="11"/>
        <v>0</v>
      </c>
      <c r="J86" s="43">
        <f t="shared" si="11"/>
        <v>1230.00155</v>
      </c>
      <c r="K86" s="43">
        <f t="shared" si="11"/>
        <v>152.60217218</v>
      </c>
      <c r="L86" s="45">
        <f t="shared" si="11"/>
        <v>212.1</v>
      </c>
      <c r="M86" s="43">
        <f t="shared" si="11"/>
        <v>0</v>
      </c>
      <c r="N86" s="43">
        <f t="shared" si="11"/>
        <v>0</v>
      </c>
      <c r="O86" s="46">
        <f>SUM(C86:N86)</f>
        <v>17144.28372218</v>
      </c>
      <c r="P86" s="47"/>
    </row>
    <row r="87" spans="1:16" x14ac:dyDescent="0.65">
      <c r="A87" s="121" t="s">
        <v>80</v>
      </c>
      <c r="B87" s="122"/>
      <c r="C87" s="63">
        <f t="shared" ref="C87:N87" si="12">C14+C28+C34+C40+C47+C56+C66+C74+C86</f>
        <v>19778</v>
      </c>
      <c r="D87" s="61">
        <f t="shared" si="12"/>
        <v>11766.98794814</v>
      </c>
      <c r="E87" s="62">
        <f t="shared" si="12"/>
        <v>2833.7935792799999</v>
      </c>
      <c r="F87" s="63">
        <f t="shared" si="12"/>
        <v>7284.9742018500001</v>
      </c>
      <c r="G87" s="61">
        <f t="shared" si="12"/>
        <v>3793.3208233699997</v>
      </c>
      <c r="H87" s="62">
        <f t="shared" si="12"/>
        <v>10659.644373110001</v>
      </c>
      <c r="I87" s="63">
        <f t="shared" si="12"/>
        <v>20236.361649999999</v>
      </c>
      <c r="J87" s="61">
        <f t="shared" si="12"/>
        <v>4205.4075493</v>
      </c>
      <c r="K87" s="62">
        <f t="shared" si="12"/>
        <v>3664.445905346</v>
      </c>
      <c r="L87" s="63">
        <f t="shared" si="12"/>
        <v>8620.9480068600005</v>
      </c>
      <c r="M87" s="61">
        <f t="shared" si="12"/>
        <v>3374.61956315</v>
      </c>
      <c r="N87" s="61">
        <f t="shared" si="12"/>
        <v>24767.638616640001</v>
      </c>
      <c r="O87" s="64">
        <f>SUM(C87:N87)</f>
        <v>120986.14221704598</v>
      </c>
      <c r="P87" s="47"/>
    </row>
    <row r="88" spans="1:16" x14ac:dyDescent="0.65">
      <c r="A88" s="65" t="s">
        <v>81</v>
      </c>
      <c r="B88" s="66"/>
      <c r="C88" s="69"/>
      <c r="D88" s="67"/>
      <c r="E88" s="68"/>
      <c r="F88" s="69"/>
      <c r="G88" s="67"/>
      <c r="H88" s="68"/>
      <c r="I88" s="69"/>
      <c r="J88" s="67"/>
      <c r="K88" s="68"/>
      <c r="L88" s="69"/>
      <c r="M88" s="67"/>
      <c r="N88" s="67"/>
      <c r="O88" s="70"/>
      <c r="P88" s="47"/>
    </row>
    <row r="89" spans="1:16" x14ac:dyDescent="0.65">
      <c r="A89" s="18"/>
      <c r="B89" s="41" t="s">
        <v>82</v>
      </c>
      <c r="C89" s="39"/>
      <c r="D89" s="37"/>
      <c r="E89" s="38"/>
      <c r="F89" s="39"/>
      <c r="G89" s="37"/>
      <c r="H89" s="38">
        <v>38.159999999999997</v>
      </c>
      <c r="I89" s="39"/>
      <c r="J89" s="37"/>
      <c r="K89" s="38">
        <v>19.079999999999998</v>
      </c>
      <c r="L89" s="39"/>
      <c r="M89" s="37">
        <v>31.8</v>
      </c>
      <c r="N89" s="37"/>
      <c r="O89" s="40">
        <f t="shared" si="5"/>
        <v>89.039999999999992</v>
      </c>
      <c r="P89" s="47"/>
    </row>
    <row r="90" spans="1:16" x14ac:dyDescent="0.65">
      <c r="A90" s="18"/>
      <c r="B90" s="41" t="s">
        <v>83</v>
      </c>
      <c r="C90" s="39"/>
      <c r="D90" s="37"/>
      <c r="E90" s="38"/>
      <c r="F90" s="39"/>
      <c r="G90" s="37"/>
      <c r="H90" s="38"/>
      <c r="I90" s="39"/>
      <c r="J90" s="37">
        <v>7.6294649999999997</v>
      </c>
      <c r="K90" s="38"/>
      <c r="L90" s="39"/>
      <c r="M90" s="37"/>
      <c r="N90" s="37">
        <v>3.0517859999999999</v>
      </c>
      <c r="O90" s="40">
        <f t="shared" si="5"/>
        <v>10.681251</v>
      </c>
      <c r="P90" s="47"/>
    </row>
    <row r="91" spans="1:16" x14ac:dyDescent="0.65">
      <c r="A91" s="18"/>
      <c r="B91" s="41" t="s">
        <v>84</v>
      </c>
      <c r="C91" s="39"/>
      <c r="D91" s="37"/>
      <c r="E91" s="38"/>
      <c r="F91" s="39"/>
      <c r="G91" s="37"/>
      <c r="H91" s="38"/>
      <c r="I91" s="39"/>
      <c r="J91" s="37">
        <v>340.92816011500003</v>
      </c>
      <c r="K91" s="38"/>
      <c r="L91" s="39"/>
      <c r="M91" s="37"/>
      <c r="N91" s="37"/>
      <c r="O91" s="40">
        <f t="shared" si="5"/>
        <v>340.92816011500003</v>
      </c>
      <c r="P91" s="47"/>
    </row>
    <row r="92" spans="1:16" x14ac:dyDescent="0.65">
      <c r="A92" s="18"/>
      <c r="B92" s="41" t="s">
        <v>85</v>
      </c>
      <c r="C92" s="39"/>
      <c r="D92" s="37"/>
      <c r="E92" s="38"/>
      <c r="F92" s="39"/>
      <c r="G92" s="37"/>
      <c r="H92" s="38"/>
      <c r="I92" s="39">
        <v>37.5</v>
      </c>
      <c r="J92" s="37"/>
      <c r="K92" s="38"/>
      <c r="L92" s="39"/>
      <c r="M92" s="37"/>
      <c r="N92" s="37">
        <v>50</v>
      </c>
      <c r="O92" s="40">
        <f t="shared" si="5"/>
        <v>87.5</v>
      </c>
      <c r="P92" s="47"/>
    </row>
    <row r="93" spans="1:16" x14ac:dyDescent="0.65">
      <c r="A93" s="18"/>
      <c r="B93" s="41" t="s">
        <v>86</v>
      </c>
      <c r="C93" s="39"/>
      <c r="D93" s="37"/>
      <c r="E93" s="38"/>
      <c r="F93" s="39"/>
      <c r="G93" s="37"/>
      <c r="H93" s="38"/>
      <c r="I93" s="39">
        <v>137.442767</v>
      </c>
      <c r="J93" s="37"/>
      <c r="K93" s="38"/>
      <c r="L93" s="39"/>
      <c r="M93" s="37">
        <v>0.61599999999999999</v>
      </c>
      <c r="N93" s="37">
        <f>43.7317895+4.37317895</f>
        <v>48.104968450000001</v>
      </c>
      <c r="O93" s="40">
        <f t="shared" si="5"/>
        <v>186.16373545000002</v>
      </c>
      <c r="P93" s="47"/>
    </row>
    <row r="94" spans="1:16" x14ac:dyDescent="0.65">
      <c r="A94" s="18"/>
      <c r="B94" s="41" t="s">
        <v>87</v>
      </c>
      <c r="C94" s="39"/>
      <c r="D94" s="37"/>
      <c r="E94" s="38"/>
      <c r="F94" s="39"/>
      <c r="G94" s="37"/>
      <c r="H94" s="38"/>
      <c r="I94" s="39">
        <v>0.61380000000000001</v>
      </c>
      <c r="J94" s="37"/>
      <c r="K94" s="38"/>
      <c r="L94" s="39"/>
      <c r="M94" s="37"/>
      <c r="N94" s="37"/>
      <c r="O94" s="40">
        <f t="shared" si="5"/>
        <v>0.61380000000000001</v>
      </c>
      <c r="P94" s="47"/>
    </row>
    <row r="95" spans="1:16" x14ac:dyDescent="0.65">
      <c r="A95" s="18"/>
      <c r="B95" s="41" t="s">
        <v>88</v>
      </c>
      <c r="C95" s="39"/>
      <c r="D95" s="37"/>
      <c r="E95" s="38"/>
      <c r="F95" s="39"/>
      <c r="G95" s="37"/>
      <c r="H95" s="38"/>
      <c r="I95" s="39"/>
      <c r="J95" s="37">
        <v>0.8125</v>
      </c>
      <c r="K95" s="38"/>
      <c r="L95" s="39"/>
      <c r="M95" s="37"/>
      <c r="N95" s="37"/>
      <c r="O95" s="40">
        <f t="shared" si="5"/>
        <v>0.8125</v>
      </c>
      <c r="P95" s="47"/>
    </row>
    <row r="96" spans="1:16" x14ac:dyDescent="0.65">
      <c r="A96" s="18"/>
      <c r="B96" s="41" t="s">
        <v>89</v>
      </c>
      <c r="C96" s="39"/>
      <c r="D96" s="37"/>
      <c r="E96" s="38">
        <v>1.34E-2</v>
      </c>
      <c r="F96" s="39"/>
      <c r="G96" s="37"/>
      <c r="H96" s="38"/>
      <c r="I96" s="39"/>
      <c r="J96" s="37"/>
      <c r="K96" s="38"/>
      <c r="L96" s="39"/>
      <c r="M96" s="37"/>
      <c r="N96" s="37">
        <v>1.34E-2</v>
      </c>
      <c r="O96" s="40">
        <f t="shared" si="5"/>
        <v>2.6800000000000001E-2</v>
      </c>
      <c r="P96" s="47"/>
    </row>
    <row r="97" spans="1:16" hidden="1" x14ac:dyDescent="0.65">
      <c r="A97" s="18"/>
      <c r="B97" s="41" t="s">
        <v>90</v>
      </c>
      <c r="C97" s="39"/>
      <c r="D97" s="37"/>
      <c r="E97" s="38"/>
      <c r="F97" s="39"/>
      <c r="G97" s="37"/>
      <c r="H97" s="38"/>
      <c r="I97" s="39"/>
      <c r="J97" s="37"/>
      <c r="K97" s="38"/>
      <c r="L97" s="39"/>
      <c r="M97" s="37"/>
      <c r="N97" s="37"/>
      <c r="O97" s="40">
        <f t="shared" si="5"/>
        <v>0</v>
      </c>
      <c r="P97" s="47"/>
    </row>
    <row r="98" spans="1:16" hidden="1" x14ac:dyDescent="0.65">
      <c r="A98" s="18"/>
      <c r="B98" s="41" t="s">
        <v>91</v>
      </c>
      <c r="C98" s="39"/>
      <c r="D98" s="37"/>
      <c r="E98" s="38"/>
      <c r="F98" s="39"/>
      <c r="G98" s="37"/>
      <c r="H98" s="38"/>
      <c r="I98" s="39"/>
      <c r="J98" s="37"/>
      <c r="K98" s="38"/>
      <c r="L98" s="39"/>
      <c r="M98" s="37"/>
      <c r="N98" s="37"/>
      <c r="O98" s="40">
        <f t="shared" si="5"/>
        <v>0</v>
      </c>
      <c r="P98" s="47"/>
    </row>
    <row r="99" spans="1:16" hidden="1" x14ac:dyDescent="0.65">
      <c r="A99" s="18"/>
      <c r="B99" s="41" t="s">
        <v>92</v>
      </c>
      <c r="C99" s="39"/>
      <c r="D99" s="37"/>
      <c r="E99" s="38"/>
      <c r="F99" s="39"/>
      <c r="G99" s="37"/>
      <c r="H99" s="38"/>
      <c r="I99" s="39"/>
      <c r="J99" s="37"/>
      <c r="K99" s="38"/>
      <c r="L99" s="39"/>
      <c r="M99" s="37"/>
      <c r="N99" s="37"/>
      <c r="O99" s="40">
        <f t="shared" si="5"/>
        <v>0</v>
      </c>
      <c r="P99" s="47"/>
    </row>
    <row r="100" spans="1:16" hidden="1" x14ac:dyDescent="0.65">
      <c r="A100" s="18"/>
      <c r="B100" s="41" t="s">
        <v>93</v>
      </c>
      <c r="C100" s="39"/>
      <c r="D100" s="37"/>
      <c r="E100" s="38"/>
      <c r="F100" s="39"/>
      <c r="G100" s="37"/>
      <c r="H100" s="38"/>
      <c r="I100" s="39"/>
      <c r="J100" s="36"/>
      <c r="K100" s="38"/>
      <c r="L100" s="39"/>
      <c r="M100" s="37"/>
      <c r="N100" s="37"/>
      <c r="O100" s="40">
        <f t="shared" si="5"/>
        <v>0</v>
      </c>
      <c r="P100" s="47"/>
    </row>
    <row r="101" spans="1:16" x14ac:dyDescent="0.65">
      <c r="A101" s="18"/>
      <c r="B101" s="41" t="s">
        <v>94</v>
      </c>
      <c r="C101" s="39"/>
      <c r="D101" s="37"/>
      <c r="E101" s="38"/>
      <c r="F101" s="39"/>
      <c r="G101" s="37"/>
      <c r="H101" s="38"/>
      <c r="I101" s="39"/>
      <c r="J101" s="37"/>
      <c r="K101" s="38">
        <v>8.67595575</v>
      </c>
      <c r="L101" s="39"/>
      <c r="M101" s="37"/>
      <c r="N101" s="37"/>
      <c r="O101" s="40">
        <f t="shared" ref="O101:O111" si="13">SUM(C101:N101)</f>
        <v>8.67595575</v>
      </c>
      <c r="P101" s="47"/>
    </row>
    <row r="102" spans="1:16" x14ac:dyDescent="0.65">
      <c r="A102" s="18"/>
      <c r="B102" s="41" t="s">
        <v>95</v>
      </c>
      <c r="C102" s="39"/>
      <c r="D102" s="37"/>
      <c r="E102" s="38"/>
      <c r="F102" s="39"/>
      <c r="G102" s="37"/>
      <c r="H102" s="38">
        <v>1.2500000000000001E-2</v>
      </c>
      <c r="I102" s="39"/>
      <c r="J102" s="37"/>
      <c r="K102" s="38"/>
      <c r="L102" s="39"/>
      <c r="M102" s="37"/>
      <c r="N102" s="37"/>
      <c r="O102" s="40">
        <f t="shared" si="13"/>
        <v>1.2500000000000001E-2</v>
      </c>
      <c r="P102" s="47"/>
    </row>
    <row r="103" spans="1:16" x14ac:dyDescent="0.65">
      <c r="A103" s="18"/>
      <c r="B103" s="41" t="s">
        <v>96</v>
      </c>
      <c r="C103" s="39"/>
      <c r="D103" s="37"/>
      <c r="E103" s="38"/>
      <c r="F103" s="39"/>
      <c r="G103" s="37"/>
      <c r="H103" s="38"/>
      <c r="I103" s="39"/>
      <c r="J103" s="37"/>
      <c r="K103" s="38">
        <v>15.6</v>
      </c>
      <c r="L103" s="39"/>
      <c r="M103" s="37"/>
      <c r="N103" s="37"/>
      <c r="O103" s="40">
        <f t="shared" si="13"/>
        <v>15.6</v>
      </c>
      <c r="P103" s="47"/>
    </row>
    <row r="104" spans="1:16" x14ac:dyDescent="0.65">
      <c r="A104" s="18"/>
      <c r="B104" s="41" t="s">
        <v>97</v>
      </c>
      <c r="C104" s="39"/>
      <c r="D104" s="37"/>
      <c r="E104" s="38"/>
      <c r="F104" s="39"/>
      <c r="G104" s="37"/>
      <c r="H104" s="38">
        <v>1.2</v>
      </c>
      <c r="I104" s="39"/>
      <c r="J104" s="37"/>
      <c r="K104" s="38"/>
      <c r="L104" s="39"/>
      <c r="M104" s="37"/>
      <c r="N104" s="37"/>
      <c r="O104" s="40">
        <f t="shared" si="13"/>
        <v>1.2</v>
      </c>
      <c r="P104" s="47"/>
    </row>
    <row r="105" spans="1:16" x14ac:dyDescent="0.65">
      <c r="A105" s="18"/>
      <c r="B105" s="41" t="s">
        <v>98</v>
      </c>
      <c r="C105" s="39"/>
      <c r="D105" s="37"/>
      <c r="E105" s="38"/>
      <c r="F105" s="39"/>
      <c r="G105" s="37"/>
      <c r="H105" s="38"/>
      <c r="I105" s="39"/>
      <c r="J105" s="37">
        <v>40</v>
      </c>
      <c r="K105" s="38"/>
      <c r="L105" s="39"/>
      <c r="M105" s="37"/>
      <c r="N105" s="37"/>
      <c r="O105" s="40">
        <f t="shared" si="13"/>
        <v>40</v>
      </c>
      <c r="P105" s="47"/>
    </row>
    <row r="106" spans="1:16" x14ac:dyDescent="0.65">
      <c r="A106" s="18"/>
      <c r="B106" s="41" t="s">
        <v>99</v>
      </c>
      <c r="C106" s="39">
        <v>2.4</v>
      </c>
      <c r="D106" s="37"/>
      <c r="E106" s="38"/>
      <c r="F106" s="39"/>
      <c r="G106" s="37"/>
      <c r="H106" s="38"/>
      <c r="I106" s="39">
        <v>0.9</v>
      </c>
      <c r="J106" s="37"/>
      <c r="K106" s="38"/>
      <c r="L106" s="39"/>
      <c r="M106" s="37"/>
      <c r="N106" s="37"/>
      <c r="O106" s="40">
        <f t="shared" si="13"/>
        <v>3.3</v>
      </c>
      <c r="P106" s="47"/>
    </row>
    <row r="107" spans="1:16" x14ac:dyDescent="0.65">
      <c r="A107" s="18"/>
      <c r="B107" s="41" t="s">
        <v>100</v>
      </c>
      <c r="C107" s="39"/>
      <c r="D107" s="37"/>
      <c r="E107" s="38"/>
      <c r="F107" s="39"/>
      <c r="G107" s="37"/>
      <c r="H107" s="38"/>
      <c r="I107" s="39"/>
      <c r="J107" s="37"/>
      <c r="K107" s="38"/>
      <c r="L107" s="39"/>
      <c r="M107" s="37"/>
      <c r="N107" s="37"/>
      <c r="O107" s="40">
        <f t="shared" si="13"/>
        <v>0</v>
      </c>
      <c r="P107" s="47"/>
    </row>
    <row r="108" spans="1:16" x14ac:dyDescent="0.65">
      <c r="A108" s="18"/>
      <c r="B108" s="41" t="s">
        <v>131</v>
      </c>
      <c r="C108" s="39"/>
      <c r="D108" s="37"/>
      <c r="E108" s="38"/>
      <c r="F108" s="39"/>
      <c r="G108" s="37"/>
      <c r="H108" s="38"/>
      <c r="I108" s="39"/>
      <c r="J108" s="37"/>
      <c r="K108" s="38">
        <v>0.74965000000000004</v>
      </c>
      <c r="L108" s="39"/>
      <c r="M108" s="37"/>
      <c r="N108" s="37"/>
      <c r="O108" s="40">
        <f t="shared" si="13"/>
        <v>0.74965000000000004</v>
      </c>
      <c r="P108" s="47"/>
    </row>
    <row r="109" spans="1:16" x14ac:dyDescent="0.65">
      <c r="A109" s="18"/>
      <c r="B109" s="41" t="s">
        <v>101</v>
      </c>
      <c r="C109" s="39"/>
      <c r="D109" s="37"/>
      <c r="E109" s="38">
        <v>2.4</v>
      </c>
      <c r="F109" s="39"/>
      <c r="G109" s="37"/>
      <c r="H109" s="38"/>
      <c r="I109" s="39"/>
      <c r="J109" s="37">
        <v>1.2</v>
      </c>
      <c r="K109" s="38"/>
      <c r="L109" s="39"/>
      <c r="M109" s="37"/>
      <c r="N109" s="37"/>
      <c r="O109" s="40">
        <f t="shared" si="13"/>
        <v>3.5999999999999996</v>
      </c>
      <c r="P109" s="47"/>
    </row>
    <row r="110" spans="1:16" x14ac:dyDescent="0.65">
      <c r="A110" s="18"/>
      <c r="B110" s="41" t="s">
        <v>102</v>
      </c>
      <c r="C110" s="39"/>
      <c r="D110" s="37"/>
      <c r="E110" s="38"/>
      <c r="F110" s="39"/>
      <c r="G110" s="37"/>
      <c r="H110" s="38"/>
      <c r="I110" s="39"/>
      <c r="J110" s="37"/>
      <c r="K110" s="38"/>
      <c r="L110" s="39"/>
      <c r="M110" s="37"/>
      <c r="N110" s="37"/>
      <c r="O110" s="40">
        <f t="shared" si="13"/>
        <v>0</v>
      </c>
      <c r="P110" s="47"/>
    </row>
    <row r="111" spans="1:16" x14ac:dyDescent="0.65">
      <c r="A111" s="18"/>
      <c r="B111" s="41" t="s">
        <v>103</v>
      </c>
      <c r="C111" s="39"/>
      <c r="D111" s="37"/>
      <c r="E111" s="38"/>
      <c r="F111" s="39"/>
      <c r="G111" s="37"/>
      <c r="H111" s="38"/>
      <c r="I111" s="39"/>
      <c r="J111" s="37">
        <v>52.27</v>
      </c>
      <c r="K111" s="38"/>
      <c r="L111" s="39"/>
      <c r="M111" s="37"/>
      <c r="N111" s="37"/>
      <c r="O111" s="40">
        <f t="shared" si="13"/>
        <v>52.27</v>
      </c>
      <c r="P111" s="47"/>
    </row>
    <row r="112" spans="1:16" x14ac:dyDescent="0.65">
      <c r="A112" s="18"/>
      <c r="B112" s="41" t="s">
        <v>104</v>
      </c>
      <c r="C112" s="39"/>
      <c r="D112" s="37"/>
      <c r="E112" s="38"/>
      <c r="F112" s="39"/>
      <c r="G112" s="37">
        <v>2.205E-2</v>
      </c>
      <c r="H112" s="38"/>
      <c r="I112" s="39"/>
      <c r="J112" s="98">
        <v>1.575E-3</v>
      </c>
      <c r="K112" s="38"/>
      <c r="L112" s="39"/>
      <c r="M112" s="37"/>
      <c r="N112" s="37"/>
      <c r="O112" s="40"/>
      <c r="P112" s="47"/>
    </row>
    <row r="113" spans="1:16" hidden="1" x14ac:dyDescent="0.65">
      <c r="A113" s="18"/>
      <c r="B113" s="41" t="s">
        <v>105</v>
      </c>
      <c r="C113" s="39"/>
      <c r="D113" s="37"/>
      <c r="E113" s="38"/>
      <c r="F113" s="39"/>
      <c r="G113" s="37"/>
      <c r="H113" s="38"/>
      <c r="I113" s="39"/>
      <c r="J113" s="37"/>
      <c r="K113" s="38"/>
      <c r="L113" s="39"/>
      <c r="M113" s="37"/>
      <c r="N113" s="37"/>
      <c r="O113" s="40"/>
      <c r="P113" s="47"/>
    </row>
    <row r="114" spans="1:16" x14ac:dyDescent="0.65">
      <c r="A114" s="18"/>
      <c r="B114" s="41" t="s">
        <v>106</v>
      </c>
      <c r="C114" s="39"/>
      <c r="D114" s="37"/>
      <c r="E114" s="38"/>
      <c r="F114" s="39"/>
      <c r="G114" s="99">
        <v>2.7499999999999998E-3</v>
      </c>
      <c r="H114" s="38"/>
      <c r="I114" s="39"/>
      <c r="J114" s="37"/>
      <c r="K114" s="38"/>
      <c r="L114" s="39"/>
      <c r="M114" s="37"/>
      <c r="N114" s="37"/>
      <c r="O114" s="40"/>
      <c r="P114" s="47"/>
    </row>
    <row r="115" spans="1:16" x14ac:dyDescent="0.65">
      <c r="A115" s="18"/>
      <c r="B115" s="41" t="s">
        <v>132</v>
      </c>
      <c r="C115" s="39"/>
      <c r="D115" s="37"/>
      <c r="E115" s="37"/>
      <c r="F115" s="39"/>
      <c r="G115" s="99"/>
      <c r="H115" s="37"/>
      <c r="I115" s="39"/>
      <c r="J115" s="37"/>
      <c r="K115" s="37">
        <v>0.78670134000000003</v>
      </c>
      <c r="L115" s="39"/>
      <c r="M115" s="37"/>
      <c r="N115" s="37"/>
      <c r="O115" s="40"/>
      <c r="P115" s="47"/>
    </row>
    <row r="116" spans="1:16" x14ac:dyDescent="0.65">
      <c r="A116" s="18"/>
      <c r="B116" s="41" t="s">
        <v>107</v>
      </c>
      <c r="C116" s="39">
        <v>919.78</v>
      </c>
      <c r="D116" s="37"/>
      <c r="E116" s="38"/>
      <c r="F116" s="39"/>
      <c r="G116" s="37"/>
      <c r="H116" s="38"/>
      <c r="I116" s="39"/>
      <c r="J116" s="37"/>
      <c r="K116" s="38"/>
      <c r="L116" s="39"/>
      <c r="M116" s="37"/>
      <c r="N116" s="37"/>
      <c r="O116" s="40">
        <f>SUM(C116:N116)</f>
        <v>919.78</v>
      </c>
      <c r="P116" s="47"/>
    </row>
    <row r="117" spans="1:16" x14ac:dyDescent="0.65">
      <c r="A117" s="18"/>
      <c r="B117" s="41" t="s">
        <v>133</v>
      </c>
      <c r="C117" s="39"/>
      <c r="D117" s="37"/>
      <c r="E117" s="38"/>
      <c r="F117" s="39">
        <v>0.83242132000000002</v>
      </c>
      <c r="G117" s="37"/>
      <c r="H117" s="38"/>
      <c r="I117" s="39"/>
      <c r="J117" s="37"/>
      <c r="K117" s="38"/>
      <c r="L117" s="39"/>
      <c r="M117" s="37"/>
      <c r="N117" s="37"/>
      <c r="O117" s="40">
        <f>SUM(C117:N117)</f>
        <v>0.83242132000000002</v>
      </c>
      <c r="P117" s="47"/>
    </row>
    <row r="118" spans="1:16" x14ac:dyDescent="0.65">
      <c r="A118" s="65" t="s">
        <v>108</v>
      </c>
      <c r="B118" s="71"/>
      <c r="C118" s="69">
        <f>SUM(C89:C117)</f>
        <v>922.18</v>
      </c>
      <c r="D118" s="67">
        <f t="shared" ref="D118:O118" si="14">SUM(D89:D117)</f>
        <v>0</v>
      </c>
      <c r="E118" s="67">
        <f t="shared" si="14"/>
        <v>2.4133999999999998</v>
      </c>
      <c r="F118" s="69">
        <f t="shared" si="14"/>
        <v>0.83242132000000002</v>
      </c>
      <c r="G118" s="67">
        <f t="shared" si="14"/>
        <v>2.4799999999999999E-2</v>
      </c>
      <c r="H118" s="67">
        <f t="shared" si="14"/>
        <v>39.372500000000002</v>
      </c>
      <c r="I118" s="69">
        <f t="shared" si="14"/>
        <v>176.45656700000001</v>
      </c>
      <c r="J118" s="67">
        <f t="shared" si="14"/>
        <v>442.84170011499998</v>
      </c>
      <c r="K118" s="67">
        <f t="shared" si="14"/>
        <v>44.892307090000003</v>
      </c>
      <c r="L118" s="69">
        <f t="shared" si="14"/>
        <v>0</v>
      </c>
      <c r="M118" s="67">
        <f t="shared" si="14"/>
        <v>32.416000000000004</v>
      </c>
      <c r="N118" s="67">
        <f t="shared" si="14"/>
        <v>101.17015445</v>
      </c>
      <c r="O118" s="70">
        <f t="shared" si="14"/>
        <v>1761.7867736350001</v>
      </c>
      <c r="P118" s="47"/>
    </row>
    <row r="119" spans="1:16" ht="28.5" thickBot="1" x14ac:dyDescent="0.7">
      <c r="A119" s="73"/>
      <c r="B119" s="74" t="s">
        <v>109</v>
      </c>
      <c r="C119" s="76">
        <f t="shared" ref="C119:N119" si="15">C87+C118</f>
        <v>20700.18</v>
      </c>
      <c r="D119" s="75">
        <f t="shared" si="15"/>
        <v>11766.98794814</v>
      </c>
      <c r="E119" s="75">
        <f t="shared" si="15"/>
        <v>2836.2069792799998</v>
      </c>
      <c r="F119" s="76">
        <f t="shared" si="15"/>
        <v>7285.8066231700004</v>
      </c>
      <c r="G119" s="75">
        <f t="shared" si="15"/>
        <v>3793.3456233699999</v>
      </c>
      <c r="H119" s="75">
        <f t="shared" si="15"/>
        <v>10699.01687311</v>
      </c>
      <c r="I119" s="76">
        <f t="shared" si="15"/>
        <v>20412.818217</v>
      </c>
      <c r="J119" s="75">
        <f t="shared" si="15"/>
        <v>4648.2492494150001</v>
      </c>
      <c r="K119" s="75">
        <f t="shared" si="15"/>
        <v>3709.338212436</v>
      </c>
      <c r="L119" s="76">
        <f t="shared" si="15"/>
        <v>8620.9480068600005</v>
      </c>
      <c r="M119" s="75">
        <f t="shared" si="15"/>
        <v>3407.0355631500001</v>
      </c>
      <c r="N119" s="75">
        <f t="shared" si="15"/>
        <v>24868.80877109</v>
      </c>
      <c r="O119" s="77">
        <f>SUM(C119:N119)</f>
        <v>122748.742067021</v>
      </c>
      <c r="P119" s="47"/>
    </row>
    <row r="120" spans="1:16" x14ac:dyDescent="0.65">
      <c r="B120" s="3"/>
      <c r="L120" s="56"/>
    </row>
    <row r="121" spans="1:16" ht="27.75" customHeight="1" x14ac:dyDescent="0.65">
      <c r="B121" s="72"/>
      <c r="C121" s="100" t="s">
        <v>113</v>
      </c>
      <c r="D121" s="100" t="s">
        <v>114</v>
      </c>
      <c r="E121" s="100" t="s">
        <v>115</v>
      </c>
      <c r="F121" s="100" t="s">
        <v>116</v>
      </c>
      <c r="G121" s="100" t="s">
        <v>117</v>
      </c>
      <c r="H121" s="100" t="s">
        <v>118</v>
      </c>
      <c r="I121" s="100" t="s">
        <v>119</v>
      </c>
      <c r="J121" s="100" t="s">
        <v>120</v>
      </c>
      <c r="K121" s="100" t="s">
        <v>121</v>
      </c>
      <c r="L121" s="100" t="s">
        <v>122</v>
      </c>
      <c r="M121" s="100" t="s">
        <v>123</v>
      </c>
      <c r="N121" s="100" t="s">
        <v>124</v>
      </c>
    </row>
    <row r="122" spans="1:16" x14ac:dyDescent="0.65">
      <c r="C122" s="101">
        <f>'[1]แผนรายได้ 55 (104)'!H124</f>
        <v>20345.555203983335</v>
      </c>
      <c r="D122" s="101">
        <f>'[1]แผนรายได้ 55 (104)'!I124</f>
        <v>7578.8733333333339</v>
      </c>
      <c r="E122" s="101">
        <f>'[1]แผนรายได้ 55 (104)'!J124</f>
        <v>6873.4233333333332</v>
      </c>
      <c r="F122" s="101">
        <f>'[1]แผนรายได้ 55 (104)'!K124</f>
        <v>4480.0233333333335</v>
      </c>
      <c r="G122" s="101">
        <f>'[1]แผนรายได้ 55 (104)'!L124</f>
        <v>2901.3177333333333</v>
      </c>
      <c r="H122" s="101">
        <f>'[1]แผนรายได้ 55 (104)'!M124</f>
        <v>10885.269324980933</v>
      </c>
      <c r="I122" s="101">
        <f>'[1]แผนรายได้ 55 (104)'!N124</f>
        <v>14261.179645208334</v>
      </c>
      <c r="J122" s="101">
        <f>'[1]แผนรายได้ 55 (104)'!O124</f>
        <v>15564.820725002885</v>
      </c>
      <c r="K122" s="101">
        <f>'[1]แผนรายได้ 55 (104)'!P124</f>
        <v>1795.6678519223335</v>
      </c>
      <c r="L122" s="101">
        <f>'[1]แผนรายได้ 55 (104)'!Q124</f>
        <v>5785.8528333333343</v>
      </c>
      <c r="M122" s="101">
        <f>'[1]แผนรายได้ 55 (104)'!R124</f>
        <v>2752.5126133333333</v>
      </c>
      <c r="N122" s="101">
        <f>'[1]แผนรายได้ 55 (104)'!S124</f>
        <v>10775.502333333332</v>
      </c>
    </row>
    <row r="123" spans="1:16" x14ac:dyDescent="0.65">
      <c r="C123" s="101">
        <f t="shared" ref="C123:N123" si="16">C119</f>
        <v>20700.18</v>
      </c>
      <c r="D123" s="101">
        <f t="shared" si="16"/>
        <v>11766.98794814</v>
      </c>
      <c r="E123" s="101">
        <f t="shared" si="16"/>
        <v>2836.2069792799998</v>
      </c>
      <c r="F123" s="101">
        <f t="shared" si="16"/>
        <v>7285.8066231700004</v>
      </c>
      <c r="G123" s="101">
        <f t="shared" si="16"/>
        <v>3793.3456233699999</v>
      </c>
      <c r="H123" s="101">
        <f t="shared" si="16"/>
        <v>10699.01687311</v>
      </c>
      <c r="I123" s="101">
        <f t="shared" si="16"/>
        <v>20412.818217</v>
      </c>
      <c r="J123" s="101">
        <f t="shared" si="16"/>
        <v>4648.2492494150001</v>
      </c>
      <c r="K123" s="101">
        <f t="shared" si="16"/>
        <v>3709.338212436</v>
      </c>
      <c r="L123" s="101">
        <f t="shared" si="16"/>
        <v>8620.9480068600005</v>
      </c>
      <c r="M123" s="101">
        <f t="shared" si="16"/>
        <v>3407.0355631500001</v>
      </c>
      <c r="N123" s="101">
        <f t="shared" si="16"/>
        <v>24868.80877109</v>
      </c>
      <c r="O123" s="56"/>
      <c r="P123" s="56"/>
    </row>
    <row r="124" spans="1:16" x14ac:dyDescent="0.65">
      <c r="C124" s="102">
        <f t="shared" ref="C124:N124" si="17">C123-C122</f>
        <v>354.62479601666564</v>
      </c>
      <c r="D124" s="102">
        <f t="shared" si="17"/>
        <v>4188.1146148066664</v>
      </c>
      <c r="E124" s="102">
        <f t="shared" si="17"/>
        <v>-4037.2163540533334</v>
      </c>
      <c r="F124" s="102">
        <f t="shared" si="17"/>
        <v>2805.7832898366669</v>
      </c>
      <c r="G124" s="102">
        <f t="shared" si="17"/>
        <v>892.02789003666658</v>
      </c>
      <c r="H124" s="102">
        <f t="shared" si="17"/>
        <v>-186.25245187093242</v>
      </c>
      <c r="I124" s="102">
        <f t="shared" si="17"/>
        <v>6151.6385717916655</v>
      </c>
      <c r="J124" s="102">
        <f t="shared" si="17"/>
        <v>-10916.571475587883</v>
      </c>
      <c r="K124" s="102">
        <f t="shared" si="17"/>
        <v>1913.6703605136665</v>
      </c>
      <c r="L124" s="102">
        <f t="shared" si="17"/>
        <v>2835.0951735266663</v>
      </c>
      <c r="M124" s="102">
        <f t="shared" si="17"/>
        <v>654.52294981666682</v>
      </c>
      <c r="N124" s="102">
        <f t="shared" si="17"/>
        <v>14093.306437756668</v>
      </c>
    </row>
    <row r="125" spans="1:16" x14ac:dyDescent="0.65">
      <c r="C125" s="103">
        <f t="shared" ref="C125:N125" si="18">C123/C122</f>
        <v>1.01743008693846</v>
      </c>
      <c r="D125" s="103">
        <f t="shared" si="18"/>
        <v>1.5526038542413076</v>
      </c>
      <c r="E125" s="103">
        <f t="shared" si="18"/>
        <v>0.41263382767732915</v>
      </c>
      <c r="F125" s="103">
        <f t="shared" si="18"/>
        <v>1.6262876509951214</v>
      </c>
      <c r="G125" s="103">
        <f t="shared" si="18"/>
        <v>1.3074561189173213</v>
      </c>
      <c r="H125" s="103">
        <f t="shared" si="18"/>
        <v>0.98288949530688263</v>
      </c>
      <c r="I125" s="103">
        <f t="shared" si="18"/>
        <v>1.4313555207095772</v>
      </c>
      <c r="J125" s="103">
        <f t="shared" si="18"/>
        <v>0.29863814890898066</v>
      </c>
      <c r="K125" s="103">
        <f t="shared" si="18"/>
        <v>2.0657151089857773</v>
      </c>
      <c r="L125" s="103">
        <f t="shared" si="18"/>
        <v>1.4900047158464134</v>
      </c>
      <c r="M125" s="103">
        <f t="shared" si="18"/>
        <v>1.2377910810094455</v>
      </c>
      <c r="N125" s="103">
        <f t="shared" si="18"/>
        <v>2.3079024997433222</v>
      </c>
    </row>
    <row r="126" spans="1:16" ht="28.5" thickBot="1" x14ac:dyDescent="0.7"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</row>
    <row r="127" spans="1:16" ht="28.5" thickTop="1" x14ac:dyDescent="0.65">
      <c r="C127" s="105">
        <f>C122</f>
        <v>20345.555203983335</v>
      </c>
      <c r="D127" s="106">
        <f t="shared" ref="D127:N128" si="19">C127+D122</f>
        <v>27924.428537316668</v>
      </c>
      <c r="E127" s="106">
        <f t="shared" si="19"/>
        <v>34797.851870650004</v>
      </c>
      <c r="F127" s="106">
        <f t="shared" si="19"/>
        <v>39277.875203983334</v>
      </c>
      <c r="G127" s="106">
        <f t="shared" si="19"/>
        <v>42179.192937316664</v>
      </c>
      <c r="H127" s="106">
        <f t="shared" si="19"/>
        <v>53064.462262297595</v>
      </c>
      <c r="I127" s="106">
        <f t="shared" si="19"/>
        <v>67325.641907505924</v>
      </c>
      <c r="J127" s="106">
        <f t="shared" si="19"/>
        <v>82890.462632508803</v>
      </c>
      <c r="K127" s="106">
        <f t="shared" si="19"/>
        <v>84686.130484431138</v>
      </c>
      <c r="L127" s="106">
        <f t="shared" si="19"/>
        <v>90471.983317764476</v>
      </c>
      <c r="M127" s="107">
        <f t="shared" si="19"/>
        <v>93224.495931097816</v>
      </c>
      <c r="N127" s="108">
        <f t="shared" si="19"/>
        <v>103999.99826443115</v>
      </c>
    </row>
    <row r="128" spans="1:16" x14ac:dyDescent="0.65">
      <c r="B128" s="2"/>
      <c r="C128" s="109">
        <f>C123</f>
        <v>20700.18</v>
      </c>
      <c r="D128" s="101">
        <f t="shared" si="19"/>
        <v>32467.167948139999</v>
      </c>
      <c r="E128" s="101">
        <f t="shared" si="19"/>
        <v>35303.374927420002</v>
      </c>
      <c r="F128" s="101">
        <f t="shared" si="19"/>
        <v>42589.181550590001</v>
      </c>
      <c r="G128" s="101">
        <f t="shared" si="19"/>
        <v>46382.527173959999</v>
      </c>
      <c r="H128" s="101">
        <f t="shared" si="19"/>
        <v>57081.544047069998</v>
      </c>
      <c r="I128" s="101">
        <f t="shared" si="19"/>
        <v>77494.36226406999</v>
      </c>
      <c r="J128" s="101">
        <f t="shared" si="19"/>
        <v>82142.611513484997</v>
      </c>
      <c r="K128" s="101">
        <f t="shared" si="19"/>
        <v>85851.949725921004</v>
      </c>
      <c r="L128" s="101">
        <f t="shared" si="19"/>
        <v>94472.897732780999</v>
      </c>
      <c r="M128" s="110">
        <f t="shared" si="19"/>
        <v>97879.933295930998</v>
      </c>
      <c r="N128" s="111">
        <f t="shared" si="19"/>
        <v>122748.742067021</v>
      </c>
    </row>
    <row r="129" spans="2:14" x14ac:dyDescent="0.65">
      <c r="C129" s="112">
        <f t="shared" ref="C129:N129" si="20">C128-C127</f>
        <v>354.62479601666564</v>
      </c>
      <c r="D129" s="102">
        <f t="shared" si="20"/>
        <v>4542.7394108233311</v>
      </c>
      <c r="E129" s="102">
        <f t="shared" si="20"/>
        <v>505.52305676999822</v>
      </c>
      <c r="F129" s="102">
        <f t="shared" si="20"/>
        <v>3311.3063466066669</v>
      </c>
      <c r="G129" s="102">
        <f t="shared" si="20"/>
        <v>4203.3342366433353</v>
      </c>
      <c r="H129" s="102">
        <f t="shared" si="20"/>
        <v>4017.0817847724029</v>
      </c>
      <c r="I129" s="102">
        <f t="shared" si="20"/>
        <v>10168.720356564067</v>
      </c>
      <c r="J129" s="102">
        <f t="shared" si="20"/>
        <v>-747.85111902380595</v>
      </c>
      <c r="K129" s="102">
        <f t="shared" si="20"/>
        <v>1165.8192414898658</v>
      </c>
      <c r="L129" s="101">
        <f t="shared" si="20"/>
        <v>4000.914415016523</v>
      </c>
      <c r="M129" s="110">
        <f t="shared" si="20"/>
        <v>4655.4373648331821</v>
      </c>
      <c r="N129" s="111">
        <f t="shared" si="20"/>
        <v>18748.743802589845</v>
      </c>
    </row>
    <row r="130" spans="2:14" ht="28.5" thickBot="1" x14ac:dyDescent="0.7">
      <c r="B130" s="17"/>
      <c r="C130" s="113">
        <f t="shared" ref="C130:N130" si="21">C128/C127</f>
        <v>1.01743008693846</v>
      </c>
      <c r="D130" s="114">
        <f t="shared" si="21"/>
        <v>1.1626797628016869</v>
      </c>
      <c r="E130" s="114">
        <f t="shared" si="21"/>
        <v>1.0145274213663855</v>
      </c>
      <c r="F130" s="114">
        <f t="shared" si="21"/>
        <v>1.0843046200796231</v>
      </c>
      <c r="G130" s="114">
        <f t="shared" si="21"/>
        <v>1.0996542120398083</v>
      </c>
      <c r="H130" s="114">
        <f t="shared" si="21"/>
        <v>1.0757019220305291</v>
      </c>
      <c r="I130" s="114">
        <f t="shared" si="21"/>
        <v>1.1510378522723062</v>
      </c>
      <c r="J130" s="114">
        <f t="shared" si="21"/>
        <v>0.99097783876126533</v>
      </c>
      <c r="K130" s="114">
        <f t="shared" si="21"/>
        <v>1.0137663538860615</v>
      </c>
      <c r="L130" s="114">
        <f t="shared" si="21"/>
        <v>1.0442226893707427</v>
      </c>
      <c r="M130" s="115">
        <f t="shared" si="21"/>
        <v>1.0499379194098728</v>
      </c>
      <c r="N130" s="116">
        <f t="shared" si="21"/>
        <v>1.1802763857256915</v>
      </c>
    </row>
    <row r="131" spans="2:14" ht="28.5" thickTop="1" x14ac:dyDescent="0.65"/>
    <row r="134" spans="2:14" x14ac:dyDescent="0.65">
      <c r="B134" s="17"/>
    </row>
    <row r="135" spans="2:14" x14ac:dyDescent="0.65">
      <c r="H135" s="117"/>
    </row>
  </sheetData>
  <mergeCells count="10">
    <mergeCell ref="A7:B7"/>
    <mergeCell ref="A87:B87"/>
    <mergeCell ref="A1:O1"/>
    <mergeCell ref="A3:B3"/>
    <mergeCell ref="C3:N3"/>
    <mergeCell ref="A4:B4"/>
    <mergeCell ref="C4:E4"/>
    <mergeCell ref="F4:H4"/>
    <mergeCell ref="I4:K4"/>
    <mergeCell ref="L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นำส่งจริง 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2012-10-04T04:28:38Z</dcterms:modified>
</cp:coreProperties>
</file>